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7895" windowHeight="9030" tabRatio="413"/>
  </bookViews>
  <sheets>
    <sheet name="UKE_27_2019" sheetId="1" r:id="rId1"/>
  </sheets>
  <definedNames>
    <definedName name="Z_14D440E4_F18A_4F78_9989_38C1B133222D_.wvu.Cols" localSheetId="0" hidden="1">UKE_27_2019!#REF!</definedName>
    <definedName name="Z_14D440E4_F18A_4F78_9989_38C1B133222D_.wvu.PrintArea" localSheetId="0" hidden="1">UKE_27_2019!$B$1:$M$246</definedName>
    <definedName name="Z_14D440E4_F18A_4F78_9989_38C1B133222D_.wvu.Rows" localSheetId="0" hidden="1">UKE_27_2019!$358:$1048576,UKE_27_2019!$247:$357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06" i="1" l="1"/>
  <c r="G207" i="1"/>
  <c r="G208" i="1"/>
  <c r="G209" i="1"/>
  <c r="J32" i="1"/>
  <c r="G32" i="1"/>
  <c r="F32" i="1"/>
  <c r="F131" i="1" l="1"/>
  <c r="G131" i="1"/>
  <c r="G33" i="1" l="1"/>
  <c r="J24" i="1" l="1"/>
  <c r="F24" i="1" l="1"/>
  <c r="D227" i="1" l="1"/>
  <c r="E242" i="1"/>
  <c r="G24" i="1" l="1"/>
  <c r="E177" i="1" l="1"/>
  <c r="E188" i="1" s="1"/>
  <c r="J31" i="1" l="1"/>
  <c r="J23" i="1" s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I33" i="1" l="1"/>
  <c r="F124" i="1" l="1"/>
  <c r="F123" i="1" s="1"/>
  <c r="G29" i="1" l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<sst xmlns="http://schemas.openxmlformats.org/spreadsheetml/2006/main" count="256" uniqueCount="129">
  <si>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</si>
  <si>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</si>
  <si>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</si>
  <si>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</si>
  <si>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</si>
  <si>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</si>
  <si>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</si>
  <si>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</si>
  <si>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</si>
  <si>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</si>
  <si>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</si>
  <si>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</si>
  <si>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</si>
  <si>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</si>
  <si>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</si>
  <si>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</si>
  <si>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</si>
  <si>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</si>
  <si>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</si>
  <si>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</si>
  <si>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</si>
  <si>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</si>
  <si>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</si>
  <si>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</si>
  <si>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</si>
  <si>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</si>
  <si>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</si>
  <si>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</si>
  <si>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</si>
  <si>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</si>
  <si>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</si>
  <si>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</si>
  <si>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</si>
  <si>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</si>
  <si>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</si>
  <si>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</si>
  <si>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</si>
  <si>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</si>
  <si>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</si>
  <si>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</si>
  <si>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</si>
  <si>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</si>
  <si>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</si>
  <si>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</si>
  <si>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</si>
  <si>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</si>
  <si>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</si>
  <si>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</si>
  <si>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</si>
  <si>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</si>
  <si>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</si>
  <si>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</si>
  <si>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</si>
  <si>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</si>
  <si>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</si>
  <si>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</si>
  <si>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</si>
  <si>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</si>
  <si>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</si>
  <si>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</si>
  <si>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</si>
  <si>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</si>
  <si>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</si>
  <si>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</si>
  <si>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</si>
  <si>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</si>
  <si>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</si>
  <si>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</si>
  <si>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</si>
  <si>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</si>
  <si>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</si>
  <si>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</si>
  <si>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</si>
  <si>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</si>
  <si>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</si>
  <si>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</si>
  <si>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</si>
  <si>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</si>
  <si>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</si>
  <si>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</si>
  <si>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</si>
  <si>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</si>
  <si>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</si>
  <si>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</si>
  <si>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</si>
  <si>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</si>
  <si>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</si>
  <si>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</si>
  <si>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</si>
  <si>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</si>
  <si>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</si>
  <si>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</si>
  <si>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</si>
  <si>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</si>
  <si>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</si>
  <si>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</si>
  <si>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</si>
  <si>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</si>
  <si>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</si>
  <si>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</si>
  <si>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</si>
  <si>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</si>
  <si>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</si>
  <si>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</si>
  <si>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</si>
  <si>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</si>
  <si>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</si>
  <si>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</si>
  <si>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</si>
  <si>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</si>
  <si>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</si>
  <si>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</si>
  <si>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</si>
  <si>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</si>
  <si>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</si>
  <si>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</si>
  <si>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</si>
  <si>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</si>
  <si>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</si>
  <si>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</si>
  <si>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</si>
  <si>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</si>
  <si>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</si>
  <si>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27</t>
  </si>
  <si>
    <t>LANDET KVANTUM T.O.M UKE 27</t>
  </si>
  <si>
    <t>LANDET KVANTUM T.O.M. UKE 27 2018</t>
  </si>
  <si>
    <r>
      <t xml:space="preserve">3 </t>
    </r>
    <r>
      <rPr>
        <sz val="9"/>
        <color theme="1"/>
        <rFont val="Calibri"/>
        <family val="2"/>
      </rPr>
      <t>Registrert rekreasjonsfiske utgjør 1 825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</si>
  <si>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311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</si>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</sst>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174" zoomScaleNormal="115" workbookViewId="0">
      <selection activeCell="G196" sqref="G196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1586.66175</v>
      </c>
      <c r="G20" s="328">
        <f>G21+G22</f>
        <v>47669.590260000004</v>
      </c>
      <c r="H20" s="328"/>
      <c r="I20" s="328">
        <f>I22+I21</f>
        <v>50609.409739999996</v>
      </c>
      <c r="J20" s="329">
        <f>J22+J21</f>
        <v>53054.412819999998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1563.5542499999999</v>
      </c>
      <c r="G21" s="330">
        <v>47213.595580000001</v>
      </c>
      <c r="H21" s="330"/>
      <c r="I21" s="330">
        <f>E21-G21</f>
        <v>50255.404419999999</v>
      </c>
      <c r="J21" s="331">
        <v>52720.670610000001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23.107500000000002</v>
      </c>
      <c r="G22" s="332">
        <v>455.99468000000002</v>
      </c>
      <c r="H22" s="332"/>
      <c r="I22" s="330">
        <f>E22-G22</f>
        <v>354.00531999999998</v>
      </c>
      <c r="J22" s="331">
        <v>333.74221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343.79192999999998</v>
      </c>
      <c r="G23" s="328">
        <f>G24+G30+G31</f>
        <v>182595.49980799999</v>
      </c>
      <c r="H23" s="328"/>
      <c r="I23" s="328">
        <f>I24+I30+I31</f>
        <v>21652.500192000003</v>
      </c>
      <c r="J23" s="329">
        <f>J24+J30+J31</f>
        <v>205459.29696000001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303.79192999999998</v>
      </c>
      <c r="G24" s="334">
        <f>G25+G26+G27+G28</f>
        <v>149496.12076799999</v>
      </c>
      <c r="H24" s="334"/>
      <c r="I24" s="334">
        <f>I25+I26+I27+I28+I29</f>
        <v>9958.879232000003</v>
      </c>
      <c r="J24" s="335">
        <f>J25+J26+J27+J28</f>
        <v>163772.52095999999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57.483609999999999</v>
      </c>
      <c r="G25" s="336">
        <v>41888.264719999999</v>
      </c>
      <c r="H25" s="336">
        <v>691</v>
      </c>
      <c r="I25" s="336">
        <f>E25-G25+H25</f>
        <v>-266.26471999999922</v>
      </c>
      <c r="J25" s="337">
        <v>50485.939209999997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57.48583</v>
      </c>
      <c r="G26" s="336">
        <v>40546.230239999997</v>
      </c>
      <c r="H26" s="336">
        <v>1084</v>
      </c>
      <c r="I26" s="336">
        <f>E26-G26+H26</f>
        <v>-48.230239999997139</v>
      </c>
      <c r="J26" s="337">
        <v>46703.766989999996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188.82248999999999</v>
      </c>
      <c r="G27" s="336">
        <v>38676.441202000002</v>
      </c>
      <c r="H27" s="336">
        <v>1650</v>
      </c>
      <c r="I27" s="336">
        <f>E27-G27+H27</f>
        <v>3247.5587979999982</v>
      </c>
      <c r="J27" s="337">
        <v>39450.427040000002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/>
      <c r="G28" s="336">
        <v>28385.184605999999</v>
      </c>
      <c r="H28" s="336">
        <v>1216</v>
      </c>
      <c r="I28" s="336">
        <f>E28-G28+H28</f>
        <v>-1447.1846059999989</v>
      </c>
      <c r="J28" s="337">
        <v>27132.387719999999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v>63</v>
      </c>
      <c r="G29" s="336">
        <f>SUM(H25:H28)</f>
        <v>4641</v>
      </c>
      <c r="H29" s="336"/>
      <c r="I29" s="336">
        <f>E29-G29</f>
        <v>8473</v>
      </c>
      <c r="J29" s="337">
        <v>4669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/>
      <c r="G30" s="334">
        <v>14863.37904</v>
      </c>
      <c r="H30" s="336"/>
      <c r="I30" s="398">
        <f>E30-G30</f>
        <v>10477.62096</v>
      </c>
      <c r="J30" s="335">
        <v>15809.776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40</v>
      </c>
      <c r="G31" s="334">
        <f>G32</f>
        <v>18236</v>
      </c>
      <c r="H31" s="336"/>
      <c r="I31" s="334">
        <f>I32+I33</f>
        <v>1216</v>
      </c>
      <c r="J31" s="335">
        <f>J32</f>
        <v>25877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60-F36</f>
        <v>40</v>
      </c>
      <c r="G32" s="336">
        <f>21543-G36</f>
        <v>18236</v>
      </c>
      <c r="H32" s="336">
        <v>564</v>
      </c>
      <c r="I32" s="336">
        <f>E32-G32+H32</f>
        <v>-60</v>
      </c>
      <c r="J32" s="337">
        <f>31919-J36</f>
        <v>25877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v>15</v>
      </c>
      <c r="G33" s="339">
        <f>H32</f>
        <v>564</v>
      </c>
      <c r="H33" s="339"/>
      <c r="I33" s="339">
        <f t="shared" ref="I33:I37" si="0">E33-G33</f>
        <v>1276</v>
      </c>
      <c r="J33" s="340">
        <v>367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2818.496232</v>
      </c>
      <c r="H34" s="341"/>
      <c r="I34" s="370">
        <f t="shared" si="0"/>
        <v>181.50376800000004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2.1</v>
      </c>
      <c r="G35" s="341">
        <v>456.22036000000003</v>
      </c>
      <c r="H35" s="320"/>
      <c r="I35" s="370">
        <f t="shared" si="0"/>
        <v>336.77963999999997</v>
      </c>
      <c r="J35" s="390">
        <v>501.68716000000001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v>20</v>
      </c>
      <c r="G36" s="320">
        <v>3307</v>
      </c>
      <c r="H36" s="369"/>
      <c r="I36" s="423">
        <f t="shared" si="0"/>
        <v>-307</v>
      </c>
      <c r="J36" s="320">
        <v>6042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7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1076.3356200000001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/>
      <c r="H39" s="320"/>
      <c r="I39" s="370">
        <f>E39-G39</f>
        <v>0</v>
      </c>
      <c r="J39" s="390">
        <v>316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1959.55368</v>
      </c>
      <c r="G40" s="197">
        <f>G20+G23+G34+G35+G36+G37+G39</f>
        <v>243846.80666</v>
      </c>
      <c r="H40" s="197">
        <f>H25+H26+H27+H28+H32</f>
        <v>5205</v>
      </c>
      <c r="I40" s="302">
        <f>I20+I23+I34+I35+I36+I37+I39</f>
        <v>72473.193339999983</v>
      </c>
      <c r="J40" s="198">
        <f>J20+J23+J34+J35+J36+J37+J38+J39</f>
        <v>277390.78480999998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27</v>
      </c>
      <c r="F56" s="194" t="str">
        <f>G19</f>
        <v>LANDET KVANTUM T.O.M UKE 27</v>
      </c>
      <c r="G56" s="194" t="str">
        <f>I19</f>
        <v>RESTKVOTER</v>
      </c>
      <c r="H56" s="195" t="str">
        <f>J19</f>
        <v>LANDET KVANTUM T.O.M. UKE 27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19.098220000000001</v>
      </c>
      <c r="F57" s="347">
        <v>744.92771000000005</v>
      </c>
      <c r="G57" s="439">
        <f>D57-F57-F58</f>
        <v>3557.9565400000001</v>
      </c>
      <c r="H57" s="380">
        <v>760.44048999999995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>
        <v>16.620699999999999</v>
      </c>
      <c r="F58" s="387">
        <v>1073.1157499999999</v>
      </c>
      <c r="G58" s="440"/>
      <c r="H58" s="349">
        <v>1004.95616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11.843260000000001</v>
      </c>
      <c r="F59" s="389">
        <v>76.118250000000003</v>
      </c>
      <c r="G59" s="393">
        <f>D59-F59</f>
        <v>123.88175</v>
      </c>
      <c r="H59" s="301">
        <v>54.809460000000001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8.3080999999999996</v>
      </c>
      <c r="F60" s="347">
        <f>F61+F62+F63</f>
        <v>5341.6491400000004</v>
      </c>
      <c r="G60" s="387">
        <f>D60-F60</f>
        <v>2721.3508599999996</v>
      </c>
      <c r="H60" s="350">
        <f>H61+H62+H63</f>
        <v>5307.3179599999994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2.4977999999999998</v>
      </c>
      <c r="F61" s="359">
        <v>2108.0276699999999</v>
      </c>
      <c r="G61" s="359"/>
      <c r="H61" s="360">
        <v>2200.0331099999999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4.0469999999999997</v>
      </c>
      <c r="F62" s="359">
        <v>2086.2040999999999</v>
      </c>
      <c r="G62" s="359"/>
      <c r="H62" s="360">
        <v>2085.8671199999999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1.7633000000000001</v>
      </c>
      <c r="F63" s="376">
        <v>1147.4173699999999</v>
      </c>
      <c r="G63" s="376"/>
      <c r="H63" s="381">
        <v>1021.41773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43.927999999999997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55.870279999999994</v>
      </c>
      <c r="F66" s="200">
        <f>F57+F58+F59+F60+F64+F65</f>
        <v>7279.8031999999994</v>
      </c>
      <c r="G66" s="200">
        <f>D66-F66</f>
        <v>6475.1968000000006</v>
      </c>
      <c r="H66" s="208">
        <f>H57+H58+H59+H60+H64+H65</f>
        <v>7163.2809399999996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27</v>
      </c>
      <c r="G84" s="194" t="str">
        <f>G19</f>
        <v>LANDET KVANTUM T.O.M UKE 27</v>
      </c>
      <c r="H84" s="194" t="str">
        <f>I19</f>
        <v>RESTKVOTER</v>
      </c>
      <c r="I84" s="195" t="str">
        <f>J19</f>
        <v>LANDET KVANTUM T.O.M. UKE 27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927.49621999999999</v>
      </c>
      <c r="G85" s="328">
        <f>G86+G87</f>
        <v>28708.964840000001</v>
      </c>
      <c r="H85" s="328">
        <f>H86+H87</f>
        <v>6473.0351600000004</v>
      </c>
      <c r="I85" s="329">
        <f>I86+I87</f>
        <v>29346.05083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927.49621999999999</v>
      </c>
      <c r="G86" s="330">
        <v>28341.16489</v>
      </c>
      <c r="H86" s="330">
        <f>E86-G86</f>
        <v>6015.83511</v>
      </c>
      <c r="I86" s="331">
        <v>28974.100930000001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367.79995000000002</v>
      </c>
      <c r="H87" s="332">
        <f>E87-G87</f>
        <v>457.20004999999998</v>
      </c>
      <c r="I87" s="333">
        <v>371.94990000000001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546.44271000000003</v>
      </c>
      <c r="G88" s="328">
        <f t="shared" si="2"/>
        <v>34379.57559</v>
      </c>
      <c r="H88" s="328">
        <f>H89+H94+H95</f>
        <v>26037.42441</v>
      </c>
      <c r="I88" s="329">
        <f t="shared" si="2"/>
        <v>29231.922549999999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520.81777</v>
      </c>
      <c r="G89" s="334">
        <f t="shared" si="4"/>
        <v>26178.60238</v>
      </c>
      <c r="H89" s="334">
        <f>H90+H91+H92+H93</f>
        <v>22194.39762</v>
      </c>
      <c r="I89" s="335">
        <f t="shared" si="4"/>
        <v>20669.28139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157.57871</v>
      </c>
      <c r="G90" s="336">
        <v>3554.5041099999999</v>
      </c>
      <c r="H90" s="336">
        <f t="shared" ref="H90:H98" si="5">E90-G90</f>
        <v>10168.49589</v>
      </c>
      <c r="I90" s="337">
        <v>4373.6962299999996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209.00604000000001</v>
      </c>
      <c r="G91" s="336">
        <v>7700.7515199999998</v>
      </c>
      <c r="H91" s="336">
        <f t="shared" si="5"/>
        <v>5651.2484800000002</v>
      </c>
      <c r="I91" s="337">
        <v>6771.0551500000001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154.23302000000001</v>
      </c>
      <c r="G92" s="336">
        <v>8873.6517600000006</v>
      </c>
      <c r="H92" s="336">
        <f t="shared" si="5"/>
        <v>4844.3482399999994</v>
      </c>
      <c r="I92" s="337">
        <v>6664.4957299999996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/>
      <c r="G93" s="336">
        <v>6049.69499</v>
      </c>
      <c r="H93" s="336">
        <f t="shared" si="5"/>
        <v>1530.30501</v>
      </c>
      <c r="I93" s="337">
        <v>2860.0342799999999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0.35899999999999999</v>
      </c>
      <c r="G94" s="334">
        <v>7330.3963700000004</v>
      </c>
      <c r="H94" s="334">
        <f t="shared" si="5"/>
        <v>2760.6036299999996</v>
      </c>
      <c r="I94" s="335">
        <v>7343.0520200000001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25.265940000000001</v>
      </c>
      <c r="G95" s="345">
        <v>870.57683999999995</v>
      </c>
      <c r="H95" s="345">
        <f t="shared" si="5"/>
        <v>1082.4231600000001</v>
      </c>
      <c r="I95" s="346">
        <v>1219.58914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5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>
        <v>1</v>
      </c>
      <c r="G98" s="320">
        <v>38</v>
      </c>
      <c r="H98" s="320">
        <f t="shared" si="5"/>
        <v>-38</v>
      </c>
      <c r="I98" s="323">
        <v>111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1479.93893</v>
      </c>
      <c r="G99" s="391">
        <f t="shared" si="6"/>
        <v>63444.420490000004</v>
      </c>
      <c r="H99" s="222">
        <f>H85+H88+H96+H97+H98</f>
        <v>32767.579509999996</v>
      </c>
      <c r="I99" s="198">
        <f>I85+I88+I96+I97+I98</f>
        <v>59001.709419999999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128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27</v>
      </c>
      <c r="G117" s="194" t="str">
        <f>G19</f>
        <v>LANDET KVANTUM T.O.M UKE 27</v>
      </c>
      <c r="H117" s="194" t="str">
        <f>I19</f>
        <v>RESTKVOTER</v>
      </c>
      <c r="I117" s="195" t="str">
        <f>J19</f>
        <v>LANDET KVANTUM T.O.M. UKE 27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218.41395</v>
      </c>
      <c r="G118" s="232">
        <f t="shared" si="7"/>
        <v>32464.521140000001</v>
      </c>
      <c r="H118" s="347">
        <f t="shared" si="7"/>
        <v>13043.478859999999</v>
      </c>
      <c r="I118" s="350">
        <f t="shared" si="7"/>
        <v>37995.961349999998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217.06665000000001</v>
      </c>
      <c r="G119" s="244">
        <v>27038.607230000001</v>
      </c>
      <c r="H119" s="351">
        <f>E119-G119</f>
        <v>8695.3927699999986</v>
      </c>
      <c r="I119" s="352">
        <v>31350.564640000001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1.3472999999999999</v>
      </c>
      <c r="G120" s="244">
        <v>5425.9139100000002</v>
      </c>
      <c r="H120" s="351">
        <f>E120-G120</f>
        <v>3848.0860899999998</v>
      </c>
      <c r="I120" s="352">
        <v>6645.39671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1391.5320999999999</v>
      </c>
      <c r="G122" s="295">
        <v>16752.618620000001</v>
      </c>
      <c r="H122" s="298">
        <f>E122-G122</f>
        <v>15067.381379999999</v>
      </c>
      <c r="I122" s="300">
        <v>16334.56639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387.04816</v>
      </c>
      <c r="G123" s="226">
        <f>G132+G129+G124</f>
        <v>38336.76137</v>
      </c>
      <c r="H123" s="355">
        <f>H124+H129+H132</f>
        <v>13821.23863</v>
      </c>
      <c r="I123" s="356">
        <f>I124+I129+I132</f>
        <v>38052.549440000003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305.10388999999998</v>
      </c>
      <c r="G124" s="377">
        <f>G125+G126+G128+G127</f>
        <v>28475.931619999999</v>
      </c>
      <c r="H124" s="357">
        <f>H125+H126+H127+H128</f>
        <v>10580.068380000001</v>
      </c>
      <c r="I124" s="358">
        <f>I125+I126+I127+I128</f>
        <v>30461.173360000001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28.510909999999999</v>
      </c>
      <c r="G125" s="240">
        <v>4489.69751</v>
      </c>
      <c r="H125" s="359">
        <f t="shared" ref="H125:H137" si="8">E125-G125</f>
        <v>8005.30249</v>
      </c>
      <c r="I125" s="360">
        <v>4515.6209699999999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63.301630000000003</v>
      </c>
      <c r="G126" s="240">
        <v>7444.2270900000003</v>
      </c>
      <c r="H126" s="359">
        <f t="shared" si="8"/>
        <v>3786.7729099999997</v>
      </c>
      <c r="I126" s="360">
        <v>7603.5381200000002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135.85335000000001</v>
      </c>
      <c r="G127" s="240">
        <v>8770.6144800000002</v>
      </c>
      <c r="H127" s="359">
        <f t="shared" si="8"/>
        <v>-82.614480000000185</v>
      </c>
      <c r="I127" s="360">
        <v>8946.6929899999996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77.438000000000002</v>
      </c>
      <c r="G128" s="240">
        <v>7771.3925399999998</v>
      </c>
      <c r="H128" s="359">
        <f t="shared" si="8"/>
        <v>-1129.3925399999998</v>
      </c>
      <c r="I128" s="360">
        <v>9395.3212800000001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0.18225</v>
      </c>
      <c r="G129" s="233">
        <v>6222.4862400000002</v>
      </c>
      <c r="H129" s="361">
        <f t="shared" si="8"/>
        <v>-17.48624000000018</v>
      </c>
      <c r="I129" s="362">
        <v>4311.4214000000002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>
        <v>0.18225</v>
      </c>
      <c r="G130" s="240">
        <v>6171.71018</v>
      </c>
      <c r="H130" s="359">
        <f t="shared" si="8"/>
        <v>-466.71018000000004</v>
      </c>
      <c r="I130" s="360">
        <v>4295.2299300000004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0</v>
      </c>
      <c r="G131" s="240">
        <f>G129-G130</f>
        <v>50.776060000000143</v>
      </c>
      <c r="H131" s="359">
        <f t="shared" si="8"/>
        <v>449.22393999999986</v>
      </c>
      <c r="I131" s="360">
        <f>I129-I130</f>
        <v>16.191469999999754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81.762020000000007</v>
      </c>
      <c r="G132" s="257">
        <v>3638.3435100000002</v>
      </c>
      <c r="H132" s="363">
        <f t="shared" si="8"/>
        <v>3258.6564899999998</v>
      </c>
      <c r="I132" s="364">
        <v>3279.9546799999998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30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145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230</v>
      </c>
      <c r="H136" s="234">
        <f t="shared" si="8"/>
        <v>-230</v>
      </c>
      <c r="I136" s="297">
        <v>162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2026.9942100000001</v>
      </c>
      <c r="G137" s="186">
        <f>G118+G122+G123+G133+G134+G135+G136</f>
        <v>90036.532130000007</v>
      </c>
      <c r="H137" s="200">
        <f t="shared" si="8"/>
        <v>41828.467869999993</v>
      </c>
      <c r="I137" s="198">
        <f>I118+I121+I122+I123+I133+I134+I135+I136</f>
        <v>94702.305629999988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127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27</v>
      </c>
      <c r="F156" s="69" t="str">
        <f>G19</f>
        <v>LANDET KVANTUM T.O.M UKE 27</v>
      </c>
      <c r="G156" s="69" t="str">
        <f>I19</f>
        <v>RESTKVOTER</v>
      </c>
      <c r="H156" s="92" t="str">
        <f>J19</f>
        <v>LANDET KVANTUM T.O.M. UKE 27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865.39469999999994</v>
      </c>
      <c r="F157" s="183">
        <v>14338.449049999999</v>
      </c>
      <c r="G157" s="183">
        <f>D157-F157</f>
        <v>20232.550950000001</v>
      </c>
      <c r="H157" s="220">
        <v>14277.175880000001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29.083369999999999</v>
      </c>
      <c r="G158" s="183">
        <f>D158-F158</f>
        <v>70.916629999999998</v>
      </c>
      <c r="H158" s="220">
        <v>3.66418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/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865.39469999999994</v>
      </c>
      <c r="F160" s="185">
        <f>SUM(F157:F159)</f>
        <v>14367.53242</v>
      </c>
      <c r="G160" s="185">
        <f>D160-F160</f>
        <v>20337.46758</v>
      </c>
      <c r="H160" s="207">
        <f>SUM(H157:H159)</f>
        <v>14280.84006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27</v>
      </c>
      <c r="G176" s="69" t="str">
        <f>G19</f>
        <v>LANDET KVANTUM T.O.M UKE 27</v>
      </c>
      <c r="H176" s="69" t="str">
        <f>I19</f>
        <v>RESTKVOTER</v>
      </c>
      <c r="I176" s="92" t="str">
        <f>J19</f>
        <v>LANDET KVANTUM T.O.M. UKE 27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340.34216000000004</v>
      </c>
      <c r="G177" s="227">
        <f t="shared" ref="G177:H177" si="10">G178+G179+G180+G181</f>
        <v>18513.370019999998</v>
      </c>
      <c r="H177" s="305">
        <f t="shared" si="10"/>
        <v>21314.629980000002</v>
      </c>
      <c r="I177" s="310">
        <f>I178+I179+I180+I181</f>
        <v>19404.04852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/>
      <c r="G178" s="288">
        <v>13924.134669999999</v>
      </c>
      <c r="H178" s="303">
        <f t="shared" ref="H178:H183" si="11">E178-G178</f>
        <v>11572.865330000001</v>
      </c>
      <c r="I178" s="308">
        <v>16001.346030000001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1379.42543</v>
      </c>
      <c r="H179" s="303">
        <f t="shared" si="11"/>
        <v>5256.5745699999998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70.994159999999994</v>
      </c>
      <c r="G180" s="288">
        <v>1951.4541200000001</v>
      </c>
      <c r="H180" s="303">
        <f t="shared" si="11"/>
        <v>-158.4541200000001</v>
      </c>
      <c r="I180" s="308">
        <v>1274.62843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269.34800000000001</v>
      </c>
      <c r="G181" s="288">
        <v>1258.3558</v>
      </c>
      <c r="H181" s="303">
        <f t="shared" si="11"/>
        <v>4643.6441999999997</v>
      </c>
      <c r="I181" s="308">
        <v>1178.8951999999999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1.393</v>
      </c>
      <c r="G182" s="289">
        <v>4699.3802400000004</v>
      </c>
      <c r="H182" s="307">
        <f t="shared" si="11"/>
        <v>800.61975999999959</v>
      </c>
      <c r="I182" s="312">
        <v>1798.0694000000001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9.1389200000000006</v>
      </c>
      <c r="G183" s="227">
        <f>G184+G185</f>
        <v>1494.0726399999999</v>
      </c>
      <c r="H183" s="305">
        <f t="shared" si="11"/>
        <v>6505.9273599999997</v>
      </c>
      <c r="I183" s="310">
        <f>I184+I185</f>
        <v>2031.56719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183.73338000000001</v>
      </c>
      <c r="H184" s="303"/>
      <c r="I184" s="308">
        <v>883.98757999999998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9.1389200000000006</v>
      </c>
      <c r="G185" s="229">
        <v>1310.33926</v>
      </c>
      <c r="H185" s="306"/>
      <c r="I185" s="311">
        <v>1147.57961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0.83348999999999995</v>
      </c>
      <c r="G187" s="228">
        <v>29.24212</v>
      </c>
      <c r="H187" s="304">
        <f>E187-G187</f>
        <v>-29.24212</v>
      </c>
      <c r="I187" s="309">
        <v>27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351.70756999999998</v>
      </c>
      <c r="G188" s="186">
        <f>G177+G182+G183+G186+G187</f>
        <v>24736.433419999998</v>
      </c>
      <c r="H188" s="200">
        <f>H177+H182+H183+H186+H187</f>
        <v>28601.566580000002</v>
      </c>
      <c r="I188" s="198">
        <f>I177+I182+I183+I186+I187</f>
        <v>23261.145910000003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27</v>
      </c>
      <c r="F205" s="69" t="str">
        <f>G19</f>
        <v>LANDET KVANTUM T.O.M UKE 27</v>
      </c>
      <c r="G205" s="69" t="str">
        <f>I19</f>
        <v>RESTKVOTER</v>
      </c>
      <c r="H205" s="92" t="str">
        <f>J19</f>
        <v>LANDET KVANTUM T.O.M. UKE 27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14.77876</v>
      </c>
      <c r="F206" s="183">
        <v>461.34197</v>
      </c>
      <c r="G206" s="183">
        <f>D206-F206</f>
        <v>638.65803000000005</v>
      </c>
      <c r="H206" s="220">
        <v>567.23883000000001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23.29242</v>
      </c>
      <c r="F207" s="183">
        <v>1774.4656399999999</v>
      </c>
      <c r="G207" s="183">
        <f t="shared" ref="G207:G209" si="12">D207-F207</f>
        <v>1697.5343600000001</v>
      </c>
      <c r="H207" s="220">
        <v>2353.7860900000001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7.0000000000000007E-2</v>
      </c>
      <c r="F209" s="184">
        <v>3.4481299999999999</v>
      </c>
      <c r="G209" s="183">
        <f t="shared" si="12"/>
        <v>-3.4481299999999999</v>
      </c>
      <c r="H209" s="221">
        <v>0.41693000000000002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38.141179999999999</v>
      </c>
      <c r="F210" s="185">
        <f>SUM(F206:F209)</f>
        <v>2241.3658799999998</v>
      </c>
      <c r="G210" s="185">
        <f>D210-F210</f>
        <v>2380.6341200000002</v>
      </c>
      <c r="H210" s="207">
        <f>H206+H207+H208+H209</f>
        <v>2921.9610499999999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27</v>
      </c>
      <c r="G231" s="401" t="str">
        <f>F205</f>
        <v>LANDET KVANTUM T.O.M UKE 27</v>
      </c>
      <c r="H231" s="401" t="s">
        <v>62</v>
      </c>
      <c r="I231" s="402" t="str">
        <f>H205</f>
        <v>LANDET KVANTUM T.O.M. UKE 27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57.334420000000001</v>
      </c>
      <c r="G235" s="403">
        <f>SUM(G236:G237)</f>
        <v>540.89171999999996</v>
      </c>
      <c r="H235" s="453">
        <f>E235-G235</f>
        <v>725.10828000000004</v>
      </c>
      <c r="I235" s="403">
        <f>SUM(I236:I237)</f>
        <v>899.8759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44.99342</v>
      </c>
      <c r="G236" s="405">
        <v>395.58341999999999</v>
      </c>
      <c r="H236" s="454"/>
      <c r="I236" s="405">
        <v>753.46370000000002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12.340999999999999</v>
      </c>
      <c r="G237" s="406">
        <v>145.3083</v>
      </c>
      <c r="H237" s="455"/>
      <c r="I237" s="414">
        <v>146.41220000000001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57.334420000000001</v>
      </c>
      <c r="G242" s="185">
        <f>G232+G235+G238+G241</f>
        <v>2136.0470700000001</v>
      </c>
      <c r="H242" s="408">
        <f>SUM(H232:H241)</f>
        <v>1922.9529299999999</v>
      </c>
      <c r="I242" s="416">
        <f>I232+I235+I238+I241</f>
        <v>2985.5029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27
&amp;"-,Normal"&amp;11(iht. motatte landings- og sluttsedler fra fiskesalgslagene; alle tallstørrelser i hele tonn)&amp;R09.07.2019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UKE_27_2019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2019-07-09T13:53:55Z</cp:lastPrinted>
  <dcterms:created xsi:type="dcterms:W3CDTF">2011-07-06T12:13:20Z</dcterms:created>
  <dcterms:modified xsi:type="dcterms:W3CDTF">2019-07-10T04:11:24Z</dcterms:modified>
</cp:coreProperties>
</file>