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4820" tabRatio="413"/>
  </bookViews>
  <sheets>
    <sheet name="UKE_11_2018" sheetId="1" r:id="rId1"/>
  </sheets>
  <definedNames>
    <definedName name="Z_14D440E4_F18A_4F78_9989_38C1B133222D_.wvu.Cols" localSheetId="0" hidden="1">UKE_11_2018!#REF!</definedName>
    <definedName name="Z_14D440E4_F18A_4F78_9989_38C1B133222D_.wvu.PrintArea" localSheetId="0" hidden="1">UKE_11_2018!$B$1:$M$215</definedName>
    <definedName name="Z_14D440E4_F18A_4F78_9989_38C1B133222D_.wvu.Rows" localSheetId="0" hidden="1">UKE_11_2018!$327:$1048576,UKE_11_2018!$216:$326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32" i="1" l="1"/>
  <c r="D42" i="1"/>
  <c r="I41" i="1"/>
  <c r="I40" i="1"/>
  <c r="I39" i="1"/>
  <c r="I38" i="1"/>
  <c r="I37" i="1"/>
  <c r="I36" i="1"/>
  <c r="I35" i="1"/>
  <c r="I34" i="1"/>
  <c r="G34" i="1"/>
  <c r="I33" i="1"/>
  <c r="G33" i="1"/>
  <c r="F33" i="1"/>
  <c r="J32" i="1"/>
  <c r="G32" i="1"/>
  <c r="F32" i="1"/>
  <c r="F24" i="1" s="1"/>
  <c r="E32" i="1"/>
  <c r="D32" i="1"/>
  <c r="D24" i="1" s="1"/>
  <c r="I31" i="1"/>
  <c r="I30" i="1"/>
  <c r="G30" i="1"/>
  <c r="I29" i="1"/>
  <c r="I28" i="1"/>
  <c r="I27" i="1"/>
  <c r="I26" i="1"/>
  <c r="I25" i="1" s="1"/>
  <c r="I24" i="1" s="1"/>
  <c r="J25" i="1"/>
  <c r="G25" i="1"/>
  <c r="F25" i="1"/>
  <c r="E25" i="1"/>
  <c r="D25" i="1"/>
  <c r="J24" i="1"/>
  <c r="G24" i="1"/>
  <c r="E24" i="1"/>
  <c r="I23" i="1"/>
  <c r="I21" i="1" s="1"/>
  <c r="I22" i="1"/>
  <c r="J21" i="1"/>
  <c r="G21" i="1"/>
  <c r="F21" i="1"/>
  <c r="E21" i="1"/>
  <c r="D21" i="1"/>
  <c r="H14" i="1"/>
  <c r="F14" i="1"/>
  <c r="D14" i="1"/>
  <c r="G209" i="1" l="1"/>
  <c r="G210" i="1"/>
  <c r="G211" i="1"/>
  <c r="G208" i="1"/>
  <c r="D127" i="1" l="1"/>
  <c r="H114" i="1"/>
  <c r="F114" i="1"/>
  <c r="D114" i="1"/>
  <c r="D93" i="1"/>
  <c r="D92" i="1"/>
  <c r="H80" i="1"/>
  <c r="F80" i="1"/>
  <c r="D80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F42" i="1"/>
  <c r="I101" i="1"/>
  <c r="G42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<sst xmlns="http://schemas.openxmlformats.org/spreadsheetml/2006/main" count="230" uniqueCount="119">
  <si>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</si>
  <si>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</si>
  <si>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</si>
  <si>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</si>
  <si>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</si>
  <si>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</si>
  <si>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</si>
  <si>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</si>
  <si>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</si>
  <si>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</si>
  <si>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</si>
  <si>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</si>
  <si>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</si>
  <si>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</si>
  <si>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</si>
  <si>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</si>
  <si>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</si>
  <si>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</si>
  <si>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</si>
  <si>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</si>
  <si>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</si>
  <si>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</si>
  <si>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</si>
  <si>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</si>
  <si>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</si>
  <si>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</si>
  <si>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</si>
  <si>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</si>
  <si>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</si>
  <si>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</si>
  <si>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</si>
  <si>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</si>
  <si>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</si>
  <si>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</si>
  <si>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</si>
  <si>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</si>
  <si>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</si>
  <si>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</si>
  <si>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</si>
  <si>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</si>
  <si>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</si>
  <si>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</si>
  <si>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</si>
  <si>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</si>
  <si>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</si>
  <si>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</si>
  <si>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</si>
  <si>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</si>
  <si>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</si>
  <si>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</si>
  <si>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</si>
  <si>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</si>
  <si>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</si>
  <si>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</si>
  <si>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</si>
  <si>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</si>
  <si>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</si>
  <si>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</si>
  <si>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</si>
  <si>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</si>
  <si>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</si>
  <si>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</si>
  <si>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</si>
  <si>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</si>
  <si>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</si>
  <si>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</si>
  <si>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</si>
  <si>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</si>
  <si>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</si>
  <si>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</si>
  <si>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</si>
  <si>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</si>
  <si>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</si>
  <si>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</si>
  <si>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</si>
  <si>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</si>
  <si>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</si>
  <si>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</si>
  <si>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</si>
  <si>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</si>
  <si>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</si>
  <si>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</si>
  <si>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</si>
  <si>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</si>
  <si>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</si>
  <si>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</si>
  <si>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</si>
  <si>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</si>
  <si>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</si>
  <si>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</si>
  <si>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</si>
  <si>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</si>
  <si>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</si>
  <si>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</si>
  <si>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</si>
  <si>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</si>
  <si>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</si>
  <si>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</si>
  <si>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</si>
  <si>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</si>
  <si>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</si>
  <si>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</si>
  <si>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</si>
  <si>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r>
      <t xml:space="preserve">1 </t>
    </r>
    <r>
      <rPr>
        <sz val="9"/>
        <rFont val="Calibri"/>
        <family val="2"/>
      </rPr>
      <t>Det er avsatt 323 tonn til forsknings- og undervisningskvoter, 300 tonn til ungdomsfiskeordningen og rekreasjonsfisket og 1 515 tonn til rekrutteringsordningen</t>
    </r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</si>
  <si>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</si>
  <si>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</si>
  <si>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</si>
  <si>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</si>
  <si>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</si>
  <si>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UKE 11</t>
  </si>
  <si>
    <t>LANDET KVANTUM T.O.M UKE 11</t>
  </si>
  <si>
    <t>LANDET KVANTUM T.O.M. UKE 11 2017</t>
  </si>
  <si>
    <r>
      <t xml:space="preserve">3 </t>
    </r>
    <r>
      <rPr>
        <sz val="9"/>
        <color theme="1"/>
        <rFont val="Calibri"/>
        <family val="2"/>
      </rPr>
      <t>Registrert rekreasjonsfiske utgjør 536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</si>
  <si>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20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</si>
  <si>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89 tonn, men det legges til grunn at hele avsetningen tas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</si>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</sst>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"/>
  <sheetViews>
    <sheetView showGridLines="0" showZeros="0" tabSelected="1" showRuler="0" view="pageLayout" topLeftCell="A16" zoomScaleNormal="115" workbookViewId="0">
      <selection activeCell="G32" sqref="G32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4" t="s">
        <v>88</v>
      </c>
      <c r="C2" s="445"/>
      <c r="D2" s="445"/>
      <c r="E2" s="445"/>
      <c r="F2" s="445"/>
      <c r="G2" s="445"/>
      <c r="H2" s="445"/>
      <c r="I2" s="445"/>
      <c r="J2" s="445"/>
      <c r="K2" s="446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5"/>
      <c r="C7" s="436"/>
      <c r="D7" s="436"/>
      <c r="E7" s="436"/>
      <c r="F7" s="436"/>
      <c r="G7" s="436"/>
      <c r="H7" s="436"/>
      <c r="I7" s="436"/>
      <c r="J7" s="436"/>
      <c r="K7" s="437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6" t="s">
        <v>2</v>
      </c>
      <c r="D9" s="427"/>
      <c r="E9" s="426" t="s">
        <v>20</v>
      </c>
      <c r="F9" s="427"/>
      <c r="G9" s="426" t="s">
        <v>21</v>
      </c>
      <c r="H9" s="427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28039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93</v>
      </c>
      <c r="H11" s="171">
        <v>152845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115</v>
      </c>
      <c r="F12" s="171">
        <v>23465</v>
      </c>
      <c r="G12" s="167" t="s">
        <v>95</v>
      </c>
      <c r="H12" s="171">
        <v>18702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116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218886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412" t="s">
        <v>117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318" t="s">
        <v>118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170" t="s">
        <v>96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8" t="s">
        <v>8</v>
      </c>
      <c r="C18" s="429"/>
      <c r="D18" s="429"/>
      <c r="E18" s="429"/>
      <c r="F18" s="429"/>
      <c r="G18" s="429"/>
      <c r="H18" s="429"/>
      <c r="I18" s="429"/>
      <c r="J18" s="429"/>
      <c r="K18" s="430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109</v>
      </c>
      <c r="G20" s="334" t="s">
        <v>110</v>
      </c>
      <c r="H20" s="334" t="s">
        <v>75</v>
      </c>
      <c r="I20" s="334" t="s">
        <v>64</v>
      </c>
      <c r="J20" s="335" t="s">
        <v>111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872.59209999999996</v>
      </c>
      <c r="G21" s="336">
        <f>G22+G23</f>
        <v>31867.367200000001</v>
      </c>
      <c r="H21" s="336"/>
      <c r="I21" s="336">
        <f>I23+I22</f>
        <v>79470.632800000007</v>
      </c>
      <c r="J21" s="337">
        <f>J23+J22</f>
        <v>27153.834200000001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109124</v>
      </c>
      <c r="E22" s="338">
        <v>110588</v>
      </c>
      <c r="F22" s="338">
        <v>819.89859999999999</v>
      </c>
      <c r="G22" s="338">
        <v>31681.169600000001</v>
      </c>
      <c r="H22" s="338"/>
      <c r="I22" s="338">
        <f>E22-G22</f>
        <v>78906.830400000006</v>
      </c>
      <c r="J22" s="339">
        <v>26885.622200000002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2">
        <v>750</v>
      </c>
      <c r="E23" s="340">
        <v>750</v>
      </c>
      <c r="F23" s="340">
        <v>52.6935</v>
      </c>
      <c r="G23" s="340">
        <v>186.19759999999999</v>
      </c>
      <c r="H23" s="340"/>
      <c r="I23" s="338">
        <f>E23-G23</f>
        <v>563.80240000000003</v>
      </c>
      <c r="J23" s="339">
        <v>268.21199999999999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19716.444599999999</v>
      </c>
      <c r="G24" s="336">
        <f>G25+G31+G32</f>
        <v>121987.65580000001</v>
      </c>
      <c r="H24" s="336"/>
      <c r="I24" s="336">
        <f>I25+I31+I32</f>
        <v>104662.34419999999</v>
      </c>
      <c r="J24" s="337">
        <f>J25+J31+J32</f>
        <v>126027.85849999999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97</v>
      </c>
      <c r="D25" s="321">
        <f>D26+D27+D28+D29+D30</f>
        <v>178564</v>
      </c>
      <c r="E25" s="342">
        <f>E26+E27+E28+E29+E30</f>
        <v>180746</v>
      </c>
      <c r="F25" s="342">
        <f>F26+F27+F28+F29</f>
        <v>17423.7477</v>
      </c>
      <c r="G25" s="342">
        <f>G26+G27+G28+G29</f>
        <v>100094.0739</v>
      </c>
      <c r="H25" s="342"/>
      <c r="I25" s="342">
        <f>I26+I27+I28+I29+I30</f>
        <v>80651.926099999997</v>
      </c>
      <c r="J25" s="343">
        <f>J26+J27+J28+J29+J30</f>
        <v>105279.726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v>45392</v>
      </c>
      <c r="E26" s="344">
        <v>49760</v>
      </c>
      <c r="F26" s="344">
        <v>5205.2129999999997</v>
      </c>
      <c r="G26" s="344">
        <v>32649.9614</v>
      </c>
      <c r="H26" s="344"/>
      <c r="I26" s="344">
        <f>E26-G26+H26</f>
        <v>17110.0386</v>
      </c>
      <c r="J26" s="345">
        <v>26942.649000000001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v>44493</v>
      </c>
      <c r="E27" s="344">
        <v>44908</v>
      </c>
      <c r="F27" s="344">
        <v>5147.6142</v>
      </c>
      <c r="G27" s="344">
        <v>33339.901100000003</v>
      </c>
      <c r="H27" s="344"/>
      <c r="I27" s="344">
        <f>E27-G27+H27</f>
        <v>11568.098899999997</v>
      </c>
      <c r="J27" s="345">
        <v>31839.1034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42834</v>
      </c>
      <c r="E28" s="344">
        <v>41844</v>
      </c>
      <c r="F28" s="344">
        <v>3269.0239999999999</v>
      </c>
      <c r="G28" s="344">
        <v>22829.8269</v>
      </c>
      <c r="H28" s="344"/>
      <c r="I28" s="344">
        <f>E28-G28+H28</f>
        <v>19014.1731</v>
      </c>
      <c r="J28" s="345">
        <v>28065.319749999999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98</v>
      </c>
      <c r="D29" s="322">
        <v>28645</v>
      </c>
      <c r="E29" s="344">
        <v>27034</v>
      </c>
      <c r="F29" s="344">
        <v>3801.8964999999998</v>
      </c>
      <c r="G29" s="344">
        <v>11274.3845</v>
      </c>
      <c r="H29" s="344"/>
      <c r="I29" s="344">
        <f>E29-G29+H29</f>
        <v>15759.6155</v>
      </c>
      <c r="J29" s="345">
        <v>18432.653849999999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99</v>
      </c>
      <c r="D30" s="322">
        <v>17200</v>
      </c>
      <c r="E30" s="344">
        <v>17200</v>
      </c>
      <c r="F30" s="344"/>
      <c r="G30" s="344">
        <f>SUM(H26:H29)</f>
        <v>0</v>
      </c>
      <c r="H30" s="344"/>
      <c r="I30" s="344">
        <f>E30-G30</f>
        <v>17200</v>
      </c>
      <c r="J30" s="343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28576</v>
      </c>
      <c r="E31" s="342">
        <v>29602</v>
      </c>
      <c r="F31" s="342">
        <v>73.9679</v>
      </c>
      <c r="G31" s="342">
        <v>7016.7205999999996</v>
      </c>
      <c r="H31" s="417"/>
      <c r="I31" s="417">
        <f>E31-G31</f>
        <v>22585.279399999999</v>
      </c>
      <c r="J31" s="343">
        <v>7827.1211999999996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100</v>
      </c>
      <c r="D32" s="321">
        <f>D33+D34</f>
        <v>21201</v>
      </c>
      <c r="E32" s="342">
        <f>E34+E33</f>
        <v>16302</v>
      </c>
      <c r="F32" s="342">
        <f>F33</f>
        <v>2218.7289999999998</v>
      </c>
      <c r="G32" s="342">
        <f>G33</f>
        <v>14876.8613</v>
      </c>
      <c r="H32" s="344"/>
      <c r="I32" s="342">
        <f>I33+I34</f>
        <v>1425.1386999999995</v>
      </c>
      <c r="J32" s="343">
        <f>J33</f>
        <v>12921.0113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19101</v>
      </c>
      <c r="E33" s="344">
        <v>14202</v>
      </c>
      <c r="F33" s="344">
        <f>2655.729-F37</f>
        <v>2218.7289999999998</v>
      </c>
      <c r="G33" s="344">
        <f>15683.8613-G37</f>
        <v>14876.8613</v>
      </c>
      <c r="H33" s="344"/>
      <c r="I33" s="344">
        <f>E33-G33+H33</f>
        <v>-674.86130000000048</v>
      </c>
      <c r="J33" s="345">
        <v>12921.0113</v>
      </c>
      <c r="K33" s="129"/>
      <c r="L33" s="158"/>
      <c r="M33" s="158"/>
    </row>
    <row r="34" spans="1:13" ht="14.1" customHeight="1" thickBot="1" x14ac:dyDescent="0.3">
      <c r="A34" s="22"/>
      <c r="B34" s="131"/>
      <c r="C34" s="346" t="s">
        <v>101</v>
      </c>
      <c r="D34" s="323">
        <v>2100</v>
      </c>
      <c r="E34" s="347">
        <v>2100</v>
      </c>
      <c r="F34" s="347"/>
      <c r="G34" s="347">
        <f>H33</f>
        <v>0</v>
      </c>
      <c r="H34" s="347"/>
      <c r="I34" s="347">
        <f t="shared" ref="I34:I41" si="0">E34-G34</f>
        <v>2100</v>
      </c>
      <c r="J34" s="348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10">
        <v>4000</v>
      </c>
      <c r="E35" s="349">
        <v>4000</v>
      </c>
      <c r="F35" s="349">
        <v>227.684</v>
      </c>
      <c r="G35" s="349">
        <v>1138.2351000000001</v>
      </c>
      <c r="H35" s="349"/>
      <c r="I35" s="378">
        <f t="shared" si="0"/>
        <v>2861.7649000000001</v>
      </c>
      <c r="J35" s="379">
        <v>658.46069999999997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9">
        <v>147.5735</v>
      </c>
      <c r="G36" s="349">
        <v>351.47449999999998</v>
      </c>
      <c r="H36" s="325"/>
      <c r="I36" s="378">
        <f t="shared" si="0"/>
        <v>351.52550000000002</v>
      </c>
      <c r="J36" s="408">
        <v>251.54859999999999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v>437</v>
      </c>
      <c r="G37" s="325">
        <v>807</v>
      </c>
      <c r="H37" s="377"/>
      <c r="I37" s="378">
        <f t="shared" si="0"/>
        <v>2193</v>
      </c>
      <c r="J37" s="408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130.99340000000001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87</v>
      </c>
      <c r="D39" s="324">
        <v>3000</v>
      </c>
      <c r="E39" s="325">
        <v>3000</v>
      </c>
      <c r="F39" s="325"/>
      <c r="G39" s="325"/>
      <c r="H39" s="325"/>
      <c r="I39" s="378">
        <f t="shared" si="0"/>
        <v>3000</v>
      </c>
      <c r="J39" s="408"/>
      <c r="K39" s="129"/>
      <c r="L39" s="158"/>
      <c r="M39" s="158"/>
    </row>
    <row r="40" spans="1:13" ht="17.25" customHeight="1" thickBot="1" x14ac:dyDescent="0.3">
      <c r="B40" s="120"/>
      <c r="C40" s="175" t="s">
        <v>102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>
        <v>2</v>
      </c>
      <c r="G41" s="325">
        <v>182</v>
      </c>
      <c r="H41" s="325"/>
      <c r="I41" s="378">
        <f t="shared" si="0"/>
        <v>-182</v>
      </c>
      <c r="J41" s="408">
        <v>36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F21+F24+F35+F36+F38+F41+F37</f>
        <v>21534.2876</v>
      </c>
      <c r="G42" s="199">
        <f>G21+G24+G35+G36+G37+G38+G41</f>
        <v>163333.73260000002</v>
      </c>
      <c r="H42" s="199">
        <f>H26+H27+H28+H29+H33</f>
        <v>0</v>
      </c>
      <c r="I42" s="307">
        <f>I21+I24+I35+I36+I37+I38+I39+I40+I41</f>
        <v>192857.26740000001</v>
      </c>
      <c r="J42" s="200">
        <f>J21+J24+J35+J36+J37+J38+J39+J40+J41</f>
        <v>161127.70199999999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112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35" t="s">
        <v>1</v>
      </c>
      <c r="C49" s="436"/>
      <c r="D49" s="436"/>
      <c r="E49" s="436"/>
      <c r="F49" s="436"/>
      <c r="G49" s="436"/>
      <c r="H49" s="436"/>
      <c r="I49" s="436"/>
      <c r="J49" s="436"/>
      <c r="K49" s="437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18" t="s">
        <v>2</v>
      </c>
      <c r="D51" s="419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8" t="s">
        <v>8</v>
      </c>
      <c r="C57" s="429"/>
      <c r="D57" s="429"/>
      <c r="E57" s="429"/>
      <c r="F57" s="429"/>
      <c r="G57" s="429"/>
      <c r="H57" s="429"/>
      <c r="I57" s="429"/>
      <c r="J57" s="429"/>
      <c r="K57" s="430"/>
      <c r="L57" s="208"/>
      <c r="M57" s="208"/>
    </row>
    <row r="58" spans="2:13" s="3" customFormat="1" ht="63.75" thickBot="1" x14ac:dyDescent="0.3">
      <c r="B58" s="143"/>
      <c r="C58" s="180" t="s">
        <v>19</v>
      </c>
      <c r="D58" s="198" t="s">
        <v>20</v>
      </c>
      <c r="E58" s="196" t="str">
        <f>F20</f>
        <v>LANDET KVANTUM UKE 11</v>
      </c>
      <c r="F58" s="196" t="str">
        <f>G20</f>
        <v>LANDET KVANTUM T.O.M UKE 11</v>
      </c>
      <c r="G58" s="196" t="str">
        <f>I20</f>
        <v>RESTKVOTER</v>
      </c>
      <c r="H58" s="197" t="str">
        <f>J20</f>
        <v>LANDET KVANTUM T.O.M. UKE 11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80" t="s">
        <v>32</v>
      </c>
      <c r="D59" s="431">
        <v>5346</v>
      </c>
      <c r="E59" s="396">
        <v>0.95099999999999996</v>
      </c>
      <c r="F59" s="355">
        <v>154.66849999999999</v>
      </c>
      <c r="G59" s="433">
        <f>D59-F59-F60</f>
        <v>4952.5934999999999</v>
      </c>
      <c r="H59" s="394">
        <v>31.014600000000002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32"/>
      <c r="E60" s="382">
        <v>2.2080000000000002</v>
      </c>
      <c r="F60" s="401">
        <v>238.738</v>
      </c>
      <c r="G60" s="434"/>
      <c r="H60" s="357">
        <v>174.73650000000001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397">
        <v>4.8714000000000004</v>
      </c>
      <c r="F61" s="403">
        <v>23.305299999999999</v>
      </c>
      <c r="G61" s="411">
        <f>D61-F61</f>
        <v>176.69470000000001</v>
      </c>
      <c r="H61" s="306">
        <v>2.5535000000000001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6">
        <v>8019</v>
      </c>
      <c r="E62" s="398">
        <f>SUM(E63:E65)</f>
        <v>4.6466000000000003</v>
      </c>
      <c r="F62" s="355">
        <f>F63+F64+F65</f>
        <v>46.063899999999997</v>
      </c>
      <c r="G62" s="401">
        <f>D62-F62</f>
        <v>7972.9360999999999</v>
      </c>
      <c r="H62" s="358">
        <f>H63+H64+H65</f>
        <v>29.554400000000001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3">
        <v>1.0230999999999999</v>
      </c>
      <c r="F63" s="367">
        <v>9.6357999999999997</v>
      </c>
      <c r="G63" s="367"/>
      <c r="H63" s="368">
        <v>9.4893000000000001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3">
        <v>3.4546999999999999</v>
      </c>
      <c r="F64" s="367">
        <v>25.8324</v>
      </c>
      <c r="G64" s="367"/>
      <c r="H64" s="368">
        <v>9.8041999999999998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4">
        <v>0.16880000000000001</v>
      </c>
      <c r="F65" s="385">
        <v>10.595700000000001</v>
      </c>
      <c r="G65" s="385"/>
      <c r="H65" s="395">
        <v>10.260899999999999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9"/>
      <c r="F66" s="392"/>
      <c r="G66" s="392">
        <f>D66-F66</f>
        <v>190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12.677</v>
      </c>
      <c r="F68" s="203">
        <f>F59+F60+F61+F62+F66+F67</f>
        <v>462.77569999999997</v>
      </c>
      <c r="G68" s="203">
        <f>D68-F68</f>
        <v>11762.2243</v>
      </c>
      <c r="H68" s="211">
        <f>H59+H60+H61+H62+H66+H67</f>
        <v>238.61120000000003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42"/>
      <c r="D69" s="442"/>
      <c r="E69" s="442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35" t="s">
        <v>1</v>
      </c>
      <c r="C74" s="436"/>
      <c r="D74" s="436"/>
      <c r="E74" s="436"/>
      <c r="F74" s="436"/>
      <c r="G74" s="436"/>
      <c r="H74" s="436"/>
      <c r="I74" s="436"/>
      <c r="J74" s="436"/>
      <c r="K74" s="437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6" t="s">
        <v>2</v>
      </c>
      <c r="D76" s="427"/>
      <c r="E76" s="426" t="s">
        <v>20</v>
      </c>
      <c r="F76" s="438"/>
      <c r="G76" s="426" t="s">
        <v>21</v>
      </c>
      <c r="H76" s="427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36895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60197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28</v>
      </c>
      <c r="D79" s="171">
        <v>12845</v>
      </c>
      <c r="E79" s="167" t="s">
        <v>94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99230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2" t="s">
        <v>103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43"/>
      <c r="D82" s="443"/>
      <c r="E82" s="443"/>
      <c r="F82" s="443"/>
      <c r="G82" s="443"/>
      <c r="H82" s="443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43"/>
      <c r="D83" s="443"/>
      <c r="E83" s="443"/>
      <c r="F83" s="443"/>
      <c r="G83" s="443"/>
      <c r="H83" s="443"/>
      <c r="I83" s="261"/>
      <c r="J83" s="261"/>
      <c r="K83" s="258"/>
      <c r="L83" s="261"/>
      <c r="M83" s="119"/>
    </row>
    <row r="84" spans="1:13" ht="14.1" customHeight="1" x14ac:dyDescent="0.25">
      <c r="B84" s="439" t="s">
        <v>8</v>
      </c>
      <c r="C84" s="440"/>
      <c r="D84" s="440"/>
      <c r="E84" s="440"/>
      <c r="F84" s="440"/>
      <c r="G84" s="440"/>
      <c r="H84" s="440"/>
      <c r="I84" s="440"/>
      <c r="J84" s="440"/>
      <c r="K84" s="441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11</v>
      </c>
      <c r="G86" s="196" t="str">
        <f>G20</f>
        <v>LANDET KVANTUM T.O.M UKE 11</v>
      </c>
      <c r="H86" s="196" t="str">
        <f>I20</f>
        <v>RESTKVOTER</v>
      </c>
      <c r="I86" s="197" t="str">
        <f>J20</f>
        <v>LANDET KVANTUM T.O.M. UKE 11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51" t="s">
        <v>16</v>
      </c>
      <c r="D87" s="319">
        <f>D89+D88</f>
        <v>36895</v>
      </c>
      <c r="E87" s="336">
        <f>E89+E88</f>
        <v>36973</v>
      </c>
      <c r="F87" s="336">
        <f>F89+F88</f>
        <v>1323.3330000000001</v>
      </c>
      <c r="G87" s="336">
        <f>G88+G89</f>
        <v>17255.588200000002</v>
      </c>
      <c r="H87" s="336">
        <f>H88+H89</f>
        <v>19717.411799999998</v>
      </c>
      <c r="I87" s="337">
        <f>I88+I89</f>
        <v>13351.6423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36145</v>
      </c>
      <c r="E88" s="338">
        <v>36223</v>
      </c>
      <c r="F88" s="338">
        <v>1295.7026000000001</v>
      </c>
      <c r="G88" s="338">
        <v>16973.4539</v>
      </c>
      <c r="H88" s="338">
        <f>E88-G88</f>
        <v>19249.5461</v>
      </c>
      <c r="I88" s="339">
        <v>13173.0082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2" t="s">
        <v>11</v>
      </c>
      <c r="D89" s="332">
        <v>750</v>
      </c>
      <c r="E89" s="340">
        <v>750</v>
      </c>
      <c r="F89" s="340">
        <v>27.630400000000002</v>
      </c>
      <c r="G89" s="340">
        <v>282.1343</v>
      </c>
      <c r="H89" s="340">
        <f>E89-G89</f>
        <v>467.8657</v>
      </c>
      <c r="I89" s="341">
        <v>178.63409999999999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1">D91+D96+D97</f>
        <v>61712</v>
      </c>
      <c r="E90" s="336">
        <f t="shared" si="1"/>
        <v>72590</v>
      </c>
      <c r="F90" s="336">
        <f t="shared" si="1"/>
        <v>785.14469999999994</v>
      </c>
      <c r="G90" s="336">
        <f t="shared" si="1"/>
        <v>15662.636199999997</v>
      </c>
      <c r="H90" s="336">
        <f>H91+H96+H97</f>
        <v>56927.363800000006</v>
      </c>
      <c r="I90" s="337">
        <f t="shared" si="1"/>
        <v>18247.7889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97</v>
      </c>
      <c r="D91" s="321">
        <f t="shared" ref="D91:I91" si="2">D92+D93+D94+D95</f>
        <v>46061</v>
      </c>
      <c r="E91" s="342">
        <f t="shared" si="2"/>
        <v>55764</v>
      </c>
      <c r="F91" s="342">
        <f t="shared" si="2"/>
        <v>637.20939999999996</v>
      </c>
      <c r="G91" s="342">
        <f t="shared" si="2"/>
        <v>10742.466199999999</v>
      </c>
      <c r="H91" s="342">
        <f>H92+H93+H94+H95</f>
        <v>45021.533800000005</v>
      </c>
      <c r="I91" s="343">
        <f t="shared" si="2"/>
        <v>11483.228799999999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f>12562+588</f>
        <v>13150</v>
      </c>
      <c r="E92" s="344">
        <v>16207</v>
      </c>
      <c r="F92" s="344">
        <v>149.14320000000001</v>
      </c>
      <c r="G92" s="344">
        <v>3095.8454999999999</v>
      </c>
      <c r="H92" s="344">
        <f t="shared" ref="H92:H100" si="3">E92-G92</f>
        <v>13111.154500000001</v>
      </c>
      <c r="I92" s="345">
        <v>2295.2482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f>11582+927</f>
        <v>12509</v>
      </c>
      <c r="E93" s="344">
        <v>15344</v>
      </c>
      <c r="F93" s="344">
        <v>93.533199999999994</v>
      </c>
      <c r="G93" s="344">
        <v>4316.5241999999998</v>
      </c>
      <c r="H93" s="344">
        <f t="shared" si="3"/>
        <v>11027.4758</v>
      </c>
      <c r="I93" s="345">
        <v>3136.5911999999998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13141</v>
      </c>
      <c r="E94" s="344">
        <v>16284</v>
      </c>
      <c r="F94" s="344">
        <v>304.15289999999999</v>
      </c>
      <c r="G94" s="344">
        <v>2873.2127</v>
      </c>
      <c r="H94" s="344">
        <f t="shared" si="3"/>
        <v>13410.7873</v>
      </c>
      <c r="I94" s="345">
        <v>3942.0522000000001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98</v>
      </c>
      <c r="D95" s="322">
        <v>7261</v>
      </c>
      <c r="E95" s="344">
        <v>7929</v>
      </c>
      <c r="F95" s="344">
        <v>90.380099999999999</v>
      </c>
      <c r="G95" s="344">
        <v>456.88380000000001</v>
      </c>
      <c r="H95" s="344">
        <f t="shared" si="3"/>
        <v>7472.1162000000004</v>
      </c>
      <c r="I95" s="345">
        <v>2109.3371999999999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10835</v>
      </c>
      <c r="E96" s="342">
        <v>10858</v>
      </c>
      <c r="F96" s="342">
        <v>84.347399999999993</v>
      </c>
      <c r="G96" s="342">
        <v>4139.7439999999997</v>
      </c>
      <c r="H96" s="342">
        <f t="shared" si="3"/>
        <v>6718.2560000000003</v>
      </c>
      <c r="I96" s="343">
        <v>5993.2209999999995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95</v>
      </c>
      <c r="D97" s="329">
        <v>4816</v>
      </c>
      <c r="E97" s="353">
        <v>5968</v>
      </c>
      <c r="F97" s="353">
        <v>63.587899999999998</v>
      </c>
      <c r="G97" s="353">
        <v>780.42600000000004</v>
      </c>
      <c r="H97" s="353">
        <f t="shared" si="3"/>
        <v>5187.5739999999996</v>
      </c>
      <c r="I97" s="354">
        <v>771.33910000000003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10">
        <v>323</v>
      </c>
      <c r="E98" s="349">
        <v>323</v>
      </c>
      <c r="F98" s="349">
        <v>2.7155999999999998</v>
      </c>
      <c r="G98" s="349">
        <v>11.442399999999999</v>
      </c>
      <c r="H98" s="349">
        <f t="shared" si="3"/>
        <v>311.55759999999998</v>
      </c>
      <c r="I98" s="350">
        <v>16.505700000000001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3.8304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>
        <v>6</v>
      </c>
      <c r="G100" s="325">
        <v>61</v>
      </c>
      <c r="H100" s="325">
        <f t="shared" si="3"/>
        <v>-61</v>
      </c>
      <c r="I100" s="331">
        <v>20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4">D87+D90+D98+D99+D100</f>
        <v>99230</v>
      </c>
      <c r="E101" s="330">
        <f>E87+E90+E98+E99+E100</f>
        <v>110186</v>
      </c>
      <c r="F101" s="409">
        <f t="shared" si="4"/>
        <v>2121.0236999999997</v>
      </c>
      <c r="G101" s="409">
        <f t="shared" si="4"/>
        <v>33290.666799999999</v>
      </c>
      <c r="H101" s="226">
        <f>H87+H90+H98+H99+H100</f>
        <v>76895.333200000008</v>
      </c>
      <c r="I101" s="200">
        <f>I87+I90+I98+I99+I100</f>
        <v>31935.936900000001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113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35" t="s">
        <v>1</v>
      </c>
      <c r="C107" s="436"/>
      <c r="D107" s="436"/>
      <c r="E107" s="436"/>
      <c r="F107" s="436"/>
      <c r="G107" s="436"/>
      <c r="H107" s="436"/>
      <c r="I107" s="436"/>
      <c r="J107" s="436"/>
      <c r="K107" s="437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6" t="s">
        <v>2</v>
      </c>
      <c r="D109" s="427"/>
      <c r="E109" s="426" t="s">
        <v>20</v>
      </c>
      <c r="F109" s="427"/>
      <c r="G109" s="426" t="s">
        <v>21</v>
      </c>
      <c r="H109" s="427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104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2" customHeight="1" x14ac:dyDescent="0.25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8" t="s">
        <v>8</v>
      </c>
      <c r="C117" s="429"/>
      <c r="D117" s="429"/>
      <c r="E117" s="429"/>
      <c r="F117" s="429"/>
      <c r="G117" s="429"/>
      <c r="H117" s="429"/>
      <c r="I117" s="429"/>
      <c r="J117" s="429"/>
      <c r="K117" s="430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11</v>
      </c>
      <c r="G119" s="196" t="str">
        <f>G20</f>
        <v>LANDET KVANTUM T.O.M UKE 11</v>
      </c>
      <c r="H119" s="196" t="str">
        <f>I20</f>
        <v>RESTKVOTER</v>
      </c>
      <c r="I119" s="197" t="str">
        <f>J20</f>
        <v>LANDET KVANTUM T.O.M. UKE 11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3016.7636000000002</v>
      </c>
      <c r="G120" s="237">
        <f t="shared" si="5"/>
        <v>15832.626399999999</v>
      </c>
      <c r="H120" s="355">
        <f t="shared" si="5"/>
        <v>44238.373600000006</v>
      </c>
      <c r="I120" s="358">
        <f t="shared" si="5"/>
        <v>14410.018700000001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6">
        <v>47834</v>
      </c>
      <c r="F121" s="249">
        <v>2742.77</v>
      </c>
      <c r="G121" s="249">
        <v>12462.990299999999</v>
      </c>
      <c r="H121" s="359">
        <f>E121-G121</f>
        <v>35371.009700000002</v>
      </c>
      <c r="I121" s="360">
        <v>11832.3261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6">
        <v>11737</v>
      </c>
      <c r="F122" s="249">
        <v>273.99360000000001</v>
      </c>
      <c r="G122" s="249">
        <v>3369.6361000000002</v>
      </c>
      <c r="H122" s="359">
        <f>E122-G122</f>
        <v>8367.3639000000003</v>
      </c>
      <c r="I122" s="360">
        <v>2577.6925999999999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>
        <v>194.4888</v>
      </c>
      <c r="G124" s="300">
        <v>335.61630000000002</v>
      </c>
      <c r="H124" s="303">
        <f>E124-G124</f>
        <v>37590.383699999998</v>
      </c>
      <c r="I124" s="305">
        <v>608.16570000000002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2205.163</v>
      </c>
      <c r="G125" s="230">
        <f>G134+G131+G126</f>
        <v>22661.652900000001</v>
      </c>
      <c r="H125" s="363">
        <f>H126+H131+H134</f>
        <v>39055.347099999999</v>
      </c>
      <c r="I125" s="364">
        <f>I126+I131+I134</f>
        <v>17349.984099999998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108</v>
      </c>
      <c r="D126" s="391">
        <f>D127+D128+D129+D130</f>
        <v>44779</v>
      </c>
      <c r="E126" s="388">
        <f>E127+E128+E129+E130</f>
        <v>45672</v>
      </c>
      <c r="F126" s="391">
        <f>F127+F128+F129+F130</f>
        <v>1426.364</v>
      </c>
      <c r="G126" s="391">
        <f>G127+G128+G130+G129</f>
        <v>17763.235700000001</v>
      </c>
      <c r="H126" s="365">
        <f>H127+H128+H129+H130</f>
        <v>27908.764299999999</v>
      </c>
      <c r="I126" s="366">
        <f>I127+I128+I129+I130</f>
        <v>13634.655299999999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190.80879999999999</v>
      </c>
      <c r="G127" s="245">
        <v>3421.1071000000002</v>
      </c>
      <c r="H127" s="367">
        <f t="shared" ref="H127:H139" si="6">E127-G127</f>
        <v>10638.892899999999</v>
      </c>
      <c r="I127" s="368">
        <v>2467.4414000000002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269.23360000000002</v>
      </c>
      <c r="G128" s="245">
        <v>5545.2821000000004</v>
      </c>
      <c r="H128" s="367">
        <f t="shared" si="6"/>
        <v>7490.7178999999996</v>
      </c>
      <c r="I128" s="368">
        <v>3926.0463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346.42610000000002</v>
      </c>
      <c r="G129" s="245">
        <v>5330.1001999999999</v>
      </c>
      <c r="H129" s="367">
        <f t="shared" si="6"/>
        <v>5197.8998000000001</v>
      </c>
      <c r="I129" s="368">
        <v>3904.7226000000001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98</v>
      </c>
      <c r="D130" s="245">
        <v>8665</v>
      </c>
      <c r="E130" s="234">
        <v>8048</v>
      </c>
      <c r="F130" s="245">
        <v>619.89549999999997</v>
      </c>
      <c r="G130" s="245">
        <v>3466.7462999999998</v>
      </c>
      <c r="H130" s="367">
        <f t="shared" si="6"/>
        <v>4581.2537000000002</v>
      </c>
      <c r="I130" s="368">
        <v>3336.4450000000002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595.77120000000002</v>
      </c>
      <c r="G131" s="238">
        <v>2964.2006999999999</v>
      </c>
      <c r="H131" s="369">
        <f t="shared" si="6"/>
        <v>4095.7993000000001</v>
      </c>
      <c r="I131" s="370">
        <v>2018.4103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593.41409999999996</v>
      </c>
      <c r="G132" s="245">
        <v>2956.8294999999998</v>
      </c>
      <c r="H132" s="367">
        <f t="shared" si="6"/>
        <v>3603.1705000000002</v>
      </c>
      <c r="I132" s="368">
        <v>2017.4829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2.3571000000000595</v>
      </c>
      <c r="G133" s="245">
        <f>G131-G132</f>
        <v>7.3712000000000444</v>
      </c>
      <c r="H133" s="367">
        <f t="shared" si="6"/>
        <v>492.62879999999996</v>
      </c>
      <c r="I133" s="368">
        <f>I131-I132</f>
        <v>0.9274000000000342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95</v>
      </c>
      <c r="D134" s="262">
        <v>8170</v>
      </c>
      <c r="E134" s="390">
        <v>8985</v>
      </c>
      <c r="F134" s="262">
        <v>183.02780000000001</v>
      </c>
      <c r="G134" s="262">
        <v>1934.2165</v>
      </c>
      <c r="H134" s="371">
        <f t="shared" si="6"/>
        <v>7050.7834999999995</v>
      </c>
      <c r="I134" s="372">
        <v>1696.9185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>
        <v>8.5053000000000001</v>
      </c>
      <c r="G135" s="230">
        <v>11.6477</v>
      </c>
      <c r="H135" s="392">
        <f t="shared" si="6"/>
        <v>112.3523</v>
      </c>
      <c r="I135" s="393">
        <v>4.7652999999999999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19.082899999999999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70.180000000000007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>
        <v>1</v>
      </c>
      <c r="G138" s="229">
        <v>194</v>
      </c>
      <c r="H138" s="239">
        <f t="shared" si="6"/>
        <v>-194</v>
      </c>
      <c r="I138" s="302">
        <v>74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5445.0036</v>
      </c>
      <c r="G139" s="188">
        <f>G120+G124+G125+G135+G136+G137+G138</f>
        <v>41035.543300000005</v>
      </c>
      <c r="H139" s="203">
        <f t="shared" si="6"/>
        <v>121052.4567</v>
      </c>
      <c r="I139" s="200">
        <f>I120+I124+I125+I135+I136+I137+I138</f>
        <v>34517.113799999999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114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18" t="s">
        <v>2</v>
      </c>
      <c r="D149" s="419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105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106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11</v>
      </c>
      <c r="F158" s="70" t="str">
        <f>G20</f>
        <v>LANDET KVANTUM T.O.M UKE 11</v>
      </c>
      <c r="G158" s="70" t="str">
        <f>I20</f>
        <v>RESTKVOTER</v>
      </c>
      <c r="H158" s="93" t="str">
        <f>J20</f>
        <v>LANDET KVANTUM T.O.M. UKE 11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5.8837000000000002</v>
      </c>
      <c r="F159" s="185">
        <v>1351.4072000000001</v>
      </c>
      <c r="G159" s="185">
        <f>D159-F159</f>
        <v>18049.592799999999</v>
      </c>
      <c r="H159" s="223">
        <v>203.6909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>
        <v>1.6E-2</v>
      </c>
      <c r="F160" s="185">
        <v>0.82030000000000003</v>
      </c>
      <c r="G160" s="185">
        <f>D160-F160</f>
        <v>99.179699999999997</v>
      </c>
      <c r="H160" s="223">
        <v>0.26129999999999998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/>
      <c r="G161" s="186">
        <f>D161-F161</f>
        <v>13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5.8997000000000002</v>
      </c>
      <c r="F162" s="187">
        <f>SUM(F159:F161)</f>
        <v>1352.2275000000002</v>
      </c>
      <c r="G162" s="187">
        <f>D162-F162</f>
        <v>18161.772499999999</v>
      </c>
      <c r="H162" s="210">
        <f>SUM(H159:H161)</f>
        <v>203.9522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23" t="s">
        <v>1</v>
      </c>
      <c r="C165" s="424"/>
      <c r="D165" s="424"/>
      <c r="E165" s="424"/>
      <c r="F165" s="424"/>
      <c r="G165" s="424"/>
      <c r="H165" s="424"/>
      <c r="I165" s="424"/>
      <c r="J165" s="424"/>
      <c r="K165" s="425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18" t="s">
        <v>2</v>
      </c>
      <c r="D167" s="419"/>
      <c r="E167" s="418" t="s">
        <v>53</v>
      </c>
      <c r="F167" s="419"/>
      <c r="G167" s="418" t="s">
        <v>107</v>
      </c>
      <c r="H167" s="419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20" t="s">
        <v>8</v>
      </c>
      <c r="C176" s="421"/>
      <c r="D176" s="421"/>
      <c r="E176" s="421"/>
      <c r="F176" s="421"/>
      <c r="G176" s="421"/>
      <c r="H176" s="421"/>
      <c r="I176" s="421"/>
      <c r="J176" s="421"/>
      <c r="K176" s="422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11</v>
      </c>
      <c r="G178" s="70" t="str">
        <f>G20</f>
        <v>LANDET KVANTUM T.O.M UKE 11</v>
      </c>
      <c r="H178" s="70" t="str">
        <f>I20</f>
        <v>RESTKVOTER</v>
      </c>
      <c r="I178" s="93" t="str">
        <f>J20</f>
        <v>LANDET KVANTUM T.O.M. UKE 11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481.42189999999999</v>
      </c>
      <c r="G179" s="231">
        <f t="shared" si="7"/>
        <v>7691.2505000000001</v>
      </c>
      <c r="H179" s="310">
        <f t="shared" si="7"/>
        <v>36673.749499999998</v>
      </c>
      <c r="I179" s="315">
        <f>I180+I181+I182+I183</f>
        <v>10239.7366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>
        <v>446.72149999999999</v>
      </c>
      <c r="G180" s="293">
        <v>6891.7737999999999</v>
      </c>
      <c r="H180" s="308">
        <f t="shared" ref="H180:H185" si="8">E180-G180</f>
        <v>21917.226200000001</v>
      </c>
      <c r="I180" s="313">
        <v>9386.4312000000009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/>
      <c r="G181" s="293">
        <v>440.8596</v>
      </c>
      <c r="H181" s="308">
        <f t="shared" si="8"/>
        <v>7057.1404000000002</v>
      </c>
      <c r="I181" s="313">
        <v>427.2004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33.136800000000001</v>
      </c>
      <c r="G182" s="293">
        <v>339.25470000000001</v>
      </c>
      <c r="H182" s="308">
        <f t="shared" si="8"/>
        <v>1537.7453</v>
      </c>
      <c r="I182" s="313">
        <v>410.4966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4" t="s">
        <v>46</v>
      </c>
      <c r="D183" s="405">
        <v>6060</v>
      </c>
      <c r="E183" s="406">
        <v>6181</v>
      </c>
      <c r="F183" s="405">
        <v>1.5636000000000001</v>
      </c>
      <c r="G183" s="405">
        <v>19.362400000000001</v>
      </c>
      <c r="H183" s="406">
        <f t="shared" si="8"/>
        <v>6161.6376</v>
      </c>
      <c r="I183" s="407">
        <v>15.6084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/>
      <c r="G184" s="294">
        <v>1.1999999999999999E-3</v>
      </c>
      <c r="H184" s="312">
        <f t="shared" si="8"/>
        <v>5499.9988000000003</v>
      </c>
      <c r="I184" s="317">
        <v>33.130000000000003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26.7819</v>
      </c>
      <c r="G185" s="231">
        <f>G186+G187</f>
        <v>1466.9344000000001</v>
      </c>
      <c r="H185" s="310">
        <f t="shared" si="8"/>
        <v>6533.0655999999999</v>
      </c>
      <c r="I185" s="315">
        <f>I186+I187</f>
        <v>2489.0158999999999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/>
      <c r="G186" s="293">
        <v>846.42269999999996</v>
      </c>
      <c r="H186" s="308"/>
      <c r="I186" s="313">
        <v>1331.3027999999999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26.7819</v>
      </c>
      <c r="G187" s="233">
        <v>620.51170000000002</v>
      </c>
      <c r="H187" s="311"/>
      <c r="I187" s="316">
        <v>1157.7130999999999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/>
      <c r="G188" s="294">
        <v>8.4000000000000005E-2</v>
      </c>
      <c r="H188" s="312">
        <f>E188-G188</f>
        <v>9.9160000000000004</v>
      </c>
      <c r="I188" s="317">
        <v>0.47360000000000002</v>
      </c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>
        <v>1.3900999999999999</v>
      </c>
      <c r="G189" s="232">
        <v>13.2554</v>
      </c>
      <c r="H189" s="309">
        <f>E189-G189</f>
        <v>-13.2554</v>
      </c>
      <c r="I189" s="314">
        <v>6.4013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509.59390000000002</v>
      </c>
      <c r="G190" s="188">
        <f>G179+G184+G185+G188+G189</f>
        <v>9171.5254999999997</v>
      </c>
      <c r="H190" s="203">
        <f>H179+H184+H185+H188+H189</f>
        <v>48703.474499999997</v>
      </c>
      <c r="I190" s="200">
        <f>I179+I184+I185+I188+I189</f>
        <v>12768.757399999999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23" t="s">
        <v>1</v>
      </c>
      <c r="C195" s="424"/>
      <c r="D195" s="424"/>
      <c r="E195" s="424"/>
      <c r="F195" s="424"/>
      <c r="G195" s="424"/>
      <c r="H195" s="424"/>
      <c r="I195" s="424"/>
      <c r="J195" s="424"/>
      <c r="K195" s="425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18" t="s">
        <v>2</v>
      </c>
      <c r="D197" s="419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20" t="s">
        <v>8</v>
      </c>
      <c r="C205" s="421"/>
      <c r="D205" s="421"/>
      <c r="E205" s="421"/>
      <c r="F205" s="421"/>
      <c r="G205" s="421"/>
      <c r="H205" s="421"/>
      <c r="I205" s="421"/>
      <c r="J205" s="421"/>
      <c r="K205" s="422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11</v>
      </c>
      <c r="F207" s="70" t="str">
        <f>G20</f>
        <v>LANDET KVANTUM T.O.M UKE 11</v>
      </c>
      <c r="G207" s="70" t="str">
        <f>I20</f>
        <v>RESTKVOTER</v>
      </c>
      <c r="H207" s="93" t="str">
        <f>J20</f>
        <v>LANDET KVANTUM T.O.M. UKE 11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8.7773000000000003</v>
      </c>
      <c r="F208" s="185">
        <v>160.47550000000001</v>
      </c>
      <c r="G208" s="185">
        <f>D208-F208</f>
        <v>1439.5245</v>
      </c>
      <c r="H208" s="223">
        <v>194.77959999999999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37.090000000000003</v>
      </c>
      <c r="F209" s="185">
        <v>1295.2536</v>
      </c>
      <c r="G209" s="185">
        <f t="shared" ref="G209:G211" si="9">D209-F209</f>
        <v>4009.7464</v>
      </c>
      <c r="H209" s="223">
        <v>936.37400000000002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0.1026</v>
      </c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/>
      <c r="F211" s="186">
        <v>3.5999999999999997E-2</v>
      </c>
      <c r="G211" s="185">
        <f t="shared" si="9"/>
        <v>-3.5999999999999997E-2</v>
      </c>
      <c r="H211" s="224">
        <v>1.1868000000000001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45.8673</v>
      </c>
      <c r="F212" s="187">
        <f>SUM(F208:F211)</f>
        <v>1456.2725</v>
      </c>
      <c r="G212" s="187">
        <f>D212-F212</f>
        <v>5498.7275</v>
      </c>
      <c r="H212" s="210">
        <f>H208+H209+H210+H211</f>
        <v>1132.443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11
&amp;"-,Normal"&amp;11(iht. motatte landings- og sluttsedler fra fiskesalgslagene; alle tallstørrelser i hele tonn)&amp;R20.03.2018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UKE_11_2018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2017-11-29T09:15:01Z</cp:lastPrinted>
  <dcterms:created xsi:type="dcterms:W3CDTF">2011-07-06T12:13:20Z</dcterms:created>
  <dcterms:modified xsi:type="dcterms:W3CDTF">2018-03-22T06:57:58Z</dcterms:modified>
</cp:coreProperties>
</file>