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47\"/>
    </mc:Choice>
  </mc:AlternateContent>
  <bookViews>
    <workbookView xWindow="0" yWindow="0" windowWidth="23040" windowHeight="10845" tabRatio="413"/>
  </bookViews>
  <sheets>
    <sheet name="UKE_47_2018" sheetId="1" r:id="rId1"/>
  </sheets>
  <definedNames>
    <definedName name="Z_14D440E4_F18A_4F78_9989_38C1B133222D_.wvu.Cols" localSheetId="0" hidden="1">UKE_47_2018!#REF!</definedName>
    <definedName name="Z_14D440E4_F18A_4F78_9989_38C1B133222D_.wvu.PrintArea" localSheetId="0" hidden="1">UKE_47_2018!$B$1:$M$248</definedName>
    <definedName name="Z_14D440E4_F18A_4F78_9989_38C1B133222D_.wvu.Rows" localSheetId="0" hidden="1">UKE_47_2018!$360:$1048576,UKE_47_2018!$249:$359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4" i="1" l="1"/>
  <c r="I244" i="1"/>
  <c r="G126" i="1"/>
  <c r="G140" i="1"/>
  <c r="G33" i="1"/>
  <c r="F33" i="1"/>
  <c r="H244" i="1" l="1"/>
  <c r="F37" i="1" l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<sst xmlns="http://schemas.openxmlformats.org/spreadsheetml/2006/main" count="257" uniqueCount="130">
  <si>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</si>
  <si>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</si>
  <si>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</si>
  <si>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</si>
  <si>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</si>
  <si>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</si>
  <si>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</si>
  <si>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</si>
  <si>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</si>
  <si>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</si>
  <si>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</si>
  <si>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</si>
  <si>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</si>
  <si>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</si>
  <si>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</si>
  <si>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</si>
  <si>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</si>
  <si>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</si>
  <si>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</si>
  <si>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</si>
  <si>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</si>
  <si>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</si>
  <si>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</si>
  <si>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</si>
  <si>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</si>
  <si>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</si>
  <si>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</si>
  <si>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</si>
  <si>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</si>
  <si>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</si>
  <si>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</si>
  <si>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</si>
  <si>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</si>
  <si>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</si>
  <si>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</si>
  <si>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</si>
  <si>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</si>
  <si>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</si>
  <si>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</si>
  <si>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</si>
  <si>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</si>
  <si>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</si>
  <si>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</si>
  <si>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</si>
  <si>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</si>
  <si>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</si>
  <si>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</si>
  <si>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</si>
  <si>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</si>
  <si>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</si>
  <si>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</si>
  <si>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</si>
  <si>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</si>
  <si>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</si>
  <si>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</si>
  <si>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</si>
  <si>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</si>
  <si>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</si>
  <si>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</si>
  <si>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</si>
  <si>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</si>
  <si>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</si>
  <si>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</si>
  <si>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</si>
  <si>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</si>
  <si>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</si>
  <si>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</si>
  <si>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</si>
  <si>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</si>
  <si>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</si>
  <si>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</si>
  <si>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</si>
  <si>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</si>
  <si>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</si>
  <si>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</si>
  <si>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</si>
  <si>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</si>
  <si>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</si>
  <si>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</si>
  <si>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</si>
  <si>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</si>
  <si>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</si>
  <si>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</si>
  <si>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</si>
  <si>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</si>
  <si>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</si>
  <si>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</si>
  <si>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</si>
  <si>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</si>
  <si>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</si>
  <si>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</si>
  <si>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</si>
  <si>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</si>
  <si>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</si>
  <si>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</si>
  <si>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</si>
  <si>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</si>
  <si>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</si>
  <si>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</si>
  <si>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</si>
  <si>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</si>
  <si>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</si>
  <si>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</si>
  <si>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</si>
  <si>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</si>
  <si>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</si>
  <si>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</si>
  <si>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</si>
  <si>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</si>
  <si>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</si>
  <si>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</si>
  <si>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</si>
  <si>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</si>
  <si>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</si>
  <si>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</si>
  <si>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</si>
  <si>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</si>
  <si>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</si>
  <si>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</si>
  <si>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</si>
  <si>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</si>
  <si>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</si>
  <si>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</si>
  <si>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</si>
  <si>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r>
      <t xml:space="preserve">2 </t>
    </r>
    <r>
      <rPr>
        <sz val="9"/>
        <color theme="1"/>
        <rFont val="Calibri"/>
        <family val="2"/>
      </rPr>
      <t>Registrert rekreasjonsfiske utgjør 65 tonn, men det legges til grunn at hele avsetningen tas</t>
    </r>
  </si>
  <si>
    <t>LANDET KVANTUM UKE 47</t>
  </si>
  <si>
    <t>LANDET KVANTUM T.O.M UKE 47</t>
  </si>
  <si>
    <t>LANDET KVANTUM T.O.M. UKE 47 2017</t>
  </si>
  <si>
    <r>
      <t xml:space="preserve">3 </t>
    </r>
    <r>
      <rPr>
        <sz val="9"/>
        <color theme="1"/>
        <rFont val="Calibri"/>
        <family val="2"/>
      </rPr>
      <t>Registrert rekreasjonsfiske utgjør 1 575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</si>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</sst>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topLeftCell="A31" zoomScale="90" zoomScaleNormal="115" zoomScalePageLayoutView="90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59" t="s">
        <v>116</v>
      </c>
      <c r="C2" s="460"/>
      <c r="D2" s="460"/>
      <c r="E2" s="460"/>
      <c r="F2" s="460"/>
      <c r="G2" s="460"/>
      <c r="H2" s="460"/>
      <c r="I2" s="460"/>
      <c r="J2" s="460"/>
      <c r="K2" s="461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125</v>
      </c>
      <c r="G20" s="325" t="s">
        <v>126</v>
      </c>
      <c r="H20" s="326" t="s">
        <v>74</v>
      </c>
      <c r="I20" s="326" t="s">
        <v>63</v>
      </c>
      <c r="J20" s="327" t="s">
        <v>127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1409.7277999999999</v>
      </c>
      <c r="G21" s="328">
        <f>G22+G23</f>
        <v>90730.6584</v>
      </c>
      <c r="H21" s="328"/>
      <c r="I21" s="328">
        <f>I23+I22</f>
        <v>20371.3416</v>
      </c>
      <c r="J21" s="329">
        <f>J23+J22</f>
        <v>107597.07549999999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1397.0257999999999</v>
      </c>
      <c r="G22" s="330">
        <v>90052.496599999999</v>
      </c>
      <c r="H22" s="330"/>
      <c r="I22" s="330">
        <f>E22-G22</f>
        <v>20299.503400000001</v>
      </c>
      <c r="J22" s="331">
        <v>106984.5499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12.702</v>
      </c>
      <c r="G23" s="332">
        <v>678.16179999999997</v>
      </c>
      <c r="H23" s="332"/>
      <c r="I23" s="330">
        <f>E23-G23</f>
        <v>71.838200000000029</v>
      </c>
      <c r="J23" s="331">
        <v>612.52560000000005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1873.5336</v>
      </c>
      <c r="G24" s="328">
        <f>G25+G31+G32</f>
        <v>229804.6128</v>
      </c>
      <c r="H24" s="328"/>
      <c r="I24" s="328">
        <f>I25+I31+I32</f>
        <v>-2903.6127999999953</v>
      </c>
      <c r="J24" s="329">
        <f>J25+J31+J32</f>
        <v>262483.95785000001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682.06089999999995</v>
      </c>
      <c r="G25" s="334">
        <f>G26+G27+G28+G29</f>
        <v>179164.32679999998</v>
      </c>
      <c r="H25" s="334"/>
      <c r="I25" s="334">
        <f>I26+I27+I28+I29+I30</f>
        <v>1771.6732000000047</v>
      </c>
      <c r="J25" s="335">
        <f>J26+J27+J28+J29+J30</f>
        <v>204391.94545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179.89179999999999</v>
      </c>
      <c r="G26" s="336">
        <v>52876.680999999997</v>
      </c>
      <c r="H26" s="336">
        <v>2613</v>
      </c>
      <c r="I26" s="336">
        <f>E26-G26+H26</f>
        <v>-451.68099999999686</v>
      </c>
      <c r="J26" s="337">
        <v>51494.81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329.05739999999997</v>
      </c>
      <c r="G27" s="336">
        <v>51187.081599999998</v>
      </c>
      <c r="H27" s="336">
        <v>4593</v>
      </c>
      <c r="I27" s="336">
        <f>E27-G27+H27</f>
        <v>-1637.0815999999977</v>
      </c>
      <c r="J27" s="337">
        <v>55736.255599999997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166.6388</v>
      </c>
      <c r="G28" s="336">
        <v>44546.733200000002</v>
      </c>
      <c r="H28" s="336">
        <v>4104</v>
      </c>
      <c r="I28" s="336">
        <f>E28-G28+H28</f>
        <v>1456.2667999999976</v>
      </c>
      <c r="J28" s="337">
        <v>59622.313849999999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6.4729000000000001</v>
      </c>
      <c r="G29" s="336">
        <v>30553.830999999998</v>
      </c>
      <c r="H29" s="336">
        <v>3024</v>
      </c>
      <c r="I29" s="336">
        <f>E29-G29+H29</f>
        <v>-461.83099999999831</v>
      </c>
      <c r="J29" s="337">
        <v>37538.565999999999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G30-13819</f>
        <v>515</v>
      </c>
      <c r="G30" s="336">
        <f>SUM(H26:H29)</f>
        <v>14334</v>
      </c>
      <c r="H30" s="336"/>
      <c r="I30" s="336">
        <f>E30-G30</f>
        <v>2866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1141.779</v>
      </c>
      <c r="G31" s="334">
        <v>24027.780900000002</v>
      </c>
      <c r="H31" s="392"/>
      <c r="I31" s="392">
        <f>E31-G31</f>
        <v>5639.2190999999984</v>
      </c>
      <c r="J31" s="408">
        <v>28014.468400000002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49.6937</v>
      </c>
      <c r="G32" s="334">
        <f>G33</f>
        <v>26612.505099999998</v>
      </c>
      <c r="H32" s="336"/>
      <c r="I32" s="392">
        <f>I33+I34</f>
        <v>-10314.505099999998</v>
      </c>
      <c r="J32" s="408">
        <f>J33</f>
        <v>30077.544000000002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49.6937-F37</f>
        <v>49.6937</v>
      </c>
      <c r="G33" s="336">
        <f>32700.5051-G37</f>
        <v>26612.505099999998</v>
      </c>
      <c r="H33" s="336">
        <v>877</v>
      </c>
      <c r="I33" s="336">
        <f>E33-G33+H33</f>
        <v>-11537.505099999998</v>
      </c>
      <c r="J33" s="337">
        <v>30077.544000000002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G34-848</f>
        <v>29</v>
      </c>
      <c r="G34" s="339">
        <f>H33</f>
        <v>877</v>
      </c>
      <c r="H34" s="339"/>
      <c r="I34" s="339">
        <f>E34-G34</f>
        <v>1223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21.609500000000001</v>
      </c>
      <c r="G36" s="318">
        <v>843.93550000000005</v>
      </c>
      <c r="H36" s="318"/>
      <c r="I36" s="368">
        <f t="shared" si="0"/>
        <v>-140.93550000000005</v>
      </c>
      <c r="J36" s="409">
        <v>466.89479999999998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f>G37-6088</f>
        <v>0</v>
      </c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3.0808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1.5940000000000001</v>
      </c>
      <c r="G39" s="318">
        <v>1314.2545</v>
      </c>
      <c r="H39" s="318"/>
      <c r="I39" s="368">
        <f t="shared" si="0"/>
        <v>1685.7455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/>
      <c r="G41" s="318">
        <v>259</v>
      </c>
      <c r="H41" s="318"/>
      <c r="I41" s="368">
        <f t="shared" si="0"/>
        <v>-259</v>
      </c>
      <c r="J41" s="409">
        <v>484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3309.5457000000001</v>
      </c>
      <c r="G42" s="320">
        <f>G21+G24+G35+G36+G37+G38+G39+G40+G41</f>
        <v>340602.81040000002</v>
      </c>
      <c r="H42" s="196">
        <f>H26+H27+H28+H29+H33</f>
        <v>15211</v>
      </c>
      <c r="I42" s="300">
        <f>I21+I24+I35+I36+I37+I38+I39+I40+I41</f>
        <v>15603.189600000005</v>
      </c>
      <c r="J42" s="197">
        <f>J21+J24+J35+J36+J37+J38+J39+J40+J41</f>
        <v>381327.68429999996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128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33" t="s">
        <v>2</v>
      </c>
      <c r="D52" s="434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43" t="s">
        <v>8</v>
      </c>
      <c r="C58" s="444"/>
      <c r="D58" s="444"/>
      <c r="E58" s="444"/>
      <c r="F58" s="444"/>
      <c r="G58" s="444"/>
      <c r="H58" s="444"/>
      <c r="I58" s="444"/>
      <c r="J58" s="444"/>
      <c r="K58" s="445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47</v>
      </c>
      <c r="F59" s="326" t="str">
        <f>G20</f>
        <v>LANDET KVANTUM T.O.M UKE 47</v>
      </c>
      <c r="G59" s="326" t="str">
        <f>I20</f>
        <v>RESTKVOTER</v>
      </c>
      <c r="H59" s="327" t="str">
        <f>J20</f>
        <v>LANDET KVANTUM T.O.M. UKE 47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46">
        <v>5346</v>
      </c>
      <c r="E60" s="347">
        <v>74.760300000000001</v>
      </c>
      <c r="F60" s="412">
        <v>2324.2986000000001</v>
      </c>
      <c r="G60" s="448">
        <f>D60-F60-F61</f>
        <v>879.39869999999974</v>
      </c>
      <c r="H60" s="348">
        <v>1953.3616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47"/>
      <c r="E61" s="428">
        <v>159.1712</v>
      </c>
      <c r="F61" s="418">
        <v>2142.3027000000002</v>
      </c>
      <c r="G61" s="449"/>
      <c r="H61" s="415">
        <v>1757.7188000000001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>
        <v>0.38040000000000002</v>
      </c>
      <c r="F62" s="419">
        <v>92.534599999999998</v>
      </c>
      <c r="G62" s="386">
        <f>D62-F62</f>
        <v>107.4654</v>
      </c>
      <c r="H62" s="416">
        <v>87.099199999999996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119</v>
      </c>
      <c r="D63" s="422">
        <v>8019</v>
      </c>
      <c r="E63" s="347">
        <f>SUM(E64:E66)</f>
        <v>1.9878</v>
      </c>
      <c r="F63" s="412">
        <f>F64+F65+F66</f>
        <v>7745.5963000000002</v>
      </c>
      <c r="G63" s="347">
        <f>D63-F63</f>
        <v>273.40369999999984</v>
      </c>
      <c r="H63" s="348">
        <f>H64+H65+H66</f>
        <v>7683.2719000000006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/>
      <c r="F64" s="413">
        <v>3375.8807999999999</v>
      </c>
      <c r="G64" s="357"/>
      <c r="H64" s="358">
        <v>3466.0282999999999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1.6295999999999999</v>
      </c>
      <c r="F65" s="413">
        <v>2953.7546000000002</v>
      </c>
      <c r="G65" s="357"/>
      <c r="H65" s="358">
        <v>2913.3456000000001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>
        <v>0.35820000000000002</v>
      </c>
      <c r="F66" s="414">
        <v>1415.9609</v>
      </c>
      <c r="G66" s="421"/>
      <c r="H66" s="378">
        <v>1303.8979999999999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62.343600000000002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236.2997</v>
      </c>
      <c r="F69" s="222">
        <f>F60+F61+F62+F63+F67+F68</f>
        <v>12359.1741</v>
      </c>
      <c r="G69" s="200">
        <f>G60+G61+G62+G63+G67+G68</f>
        <v>1395.8294999999996</v>
      </c>
      <c r="H69" s="197">
        <f>H60+H61+H62+H63+H67+H68</f>
        <v>11544.547300000002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57" t="s">
        <v>120</v>
      </c>
      <c r="D70" s="457"/>
      <c r="E70" s="457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41" t="s">
        <v>2</v>
      </c>
      <c r="D77" s="442"/>
      <c r="E77" s="441" t="s">
        <v>20</v>
      </c>
      <c r="F77" s="453"/>
      <c r="G77" s="441" t="s">
        <v>21</v>
      </c>
      <c r="H77" s="442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58" t="s">
        <v>105</v>
      </c>
      <c r="D83" s="458"/>
      <c r="E83" s="458"/>
      <c r="F83" s="458"/>
      <c r="G83" s="458"/>
      <c r="H83" s="458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58"/>
      <c r="D84" s="458"/>
      <c r="E84" s="458"/>
      <c r="F84" s="458"/>
      <c r="G84" s="458"/>
      <c r="H84" s="458"/>
      <c r="I84" s="254"/>
      <c r="J84" s="254"/>
      <c r="K84" s="251"/>
      <c r="L84" s="254"/>
      <c r="M84" s="119"/>
    </row>
    <row r="85" spans="1:13" ht="14.1" customHeight="1" x14ac:dyDescent="0.25">
      <c r="B85" s="454" t="s">
        <v>8</v>
      </c>
      <c r="C85" s="455"/>
      <c r="D85" s="455"/>
      <c r="E85" s="455"/>
      <c r="F85" s="455"/>
      <c r="G85" s="455"/>
      <c r="H85" s="455"/>
      <c r="I85" s="455"/>
      <c r="J85" s="455"/>
      <c r="K85" s="456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47</v>
      </c>
      <c r="G87" s="321" t="str">
        <f>G20</f>
        <v>LANDET KVANTUM T.O.M UKE 47</v>
      </c>
      <c r="H87" s="194" t="str">
        <f>I20</f>
        <v>RESTKVOTER</v>
      </c>
      <c r="I87" s="195" t="str">
        <f>J20</f>
        <v>LANDET KVANTUM T.O.M. UKE 47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219.29219999999998</v>
      </c>
      <c r="G88" s="328">
        <f>G89+G90</f>
        <v>36023.7713</v>
      </c>
      <c r="H88" s="328">
        <f>H89+H90</f>
        <v>1851.2286999999999</v>
      </c>
      <c r="I88" s="329">
        <f>I89+I90</f>
        <v>49670.807399999998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215.97839999999999</v>
      </c>
      <c r="G89" s="330">
        <v>35452.4614</v>
      </c>
      <c r="H89" s="330">
        <f>E89-G89</f>
        <v>1672.5385999999999</v>
      </c>
      <c r="I89" s="331">
        <v>49402.080900000001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>
        <v>3.3138000000000001</v>
      </c>
      <c r="G90" s="332">
        <v>571.30989999999997</v>
      </c>
      <c r="H90" s="332">
        <f>E90-G90</f>
        <v>178.69010000000003</v>
      </c>
      <c r="I90" s="333">
        <v>268.72649999999999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1185.3600000000001</v>
      </c>
      <c r="G91" s="328">
        <f t="shared" si="1"/>
        <v>46807.920699999995</v>
      </c>
      <c r="H91" s="328">
        <f>H92+H97+H98</f>
        <v>27255.079300000001</v>
      </c>
      <c r="I91" s="329">
        <f t="shared" si="1"/>
        <v>52239.8914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315.39650000000006</v>
      </c>
      <c r="G92" s="334">
        <f t="shared" si="2"/>
        <v>32766.310199999996</v>
      </c>
      <c r="H92" s="334">
        <f>H93+H94+H95+H96</f>
        <v>24087.6898</v>
      </c>
      <c r="I92" s="335">
        <f t="shared" si="2"/>
        <v>36137.678899999999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111.13760000000001</v>
      </c>
      <c r="G93" s="336">
        <v>7265.4925999999996</v>
      </c>
      <c r="H93" s="336">
        <f t="shared" ref="H93:H101" si="3">E93-G93</f>
        <v>9248.5074000000004</v>
      </c>
      <c r="I93" s="337">
        <v>7026.1638000000003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108.9153</v>
      </c>
      <c r="G94" s="336">
        <v>10061.1656</v>
      </c>
      <c r="H94" s="336">
        <f t="shared" si="3"/>
        <v>5565.8343999999997</v>
      </c>
      <c r="I94" s="337">
        <v>9468.9742999999999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92.740200000000002</v>
      </c>
      <c r="G95" s="336">
        <v>8999.9658999999992</v>
      </c>
      <c r="H95" s="336">
        <f t="shared" si="3"/>
        <v>7606.0341000000008</v>
      </c>
      <c r="I95" s="337">
        <v>11592.6968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92</v>
      </c>
      <c r="D96" s="315">
        <v>7439</v>
      </c>
      <c r="E96" s="336">
        <v>8107</v>
      </c>
      <c r="F96" s="336">
        <v>2.6034000000000002</v>
      </c>
      <c r="G96" s="336">
        <v>6439.6860999999999</v>
      </c>
      <c r="H96" s="336">
        <f t="shared" si="3"/>
        <v>1667.3139000000001</v>
      </c>
      <c r="I96" s="337">
        <v>8049.8440000000001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842.35789999999997</v>
      </c>
      <c r="G97" s="334">
        <v>12257.1415</v>
      </c>
      <c r="H97" s="334">
        <f t="shared" si="3"/>
        <v>-1133.1414999999997</v>
      </c>
      <c r="I97" s="335">
        <v>13995.514800000001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89</v>
      </c>
      <c r="D98" s="322">
        <v>4933</v>
      </c>
      <c r="E98" s="345">
        <v>6085</v>
      </c>
      <c r="F98" s="345">
        <v>27.605599999999999</v>
      </c>
      <c r="G98" s="345">
        <v>1784.4690000000001</v>
      </c>
      <c r="H98" s="345">
        <f t="shared" si="3"/>
        <v>4300.5309999999999</v>
      </c>
      <c r="I98" s="346">
        <v>2106.6977000000002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/>
      <c r="G99" s="341">
        <v>13.2117</v>
      </c>
      <c r="H99" s="341">
        <f t="shared" si="3"/>
        <v>309.78829999999999</v>
      </c>
      <c r="I99" s="342">
        <v>26.864699999999999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0.44469999999999998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>
        <v>1</v>
      </c>
      <c r="G101" s="318">
        <v>122</v>
      </c>
      <c r="H101" s="318">
        <f t="shared" si="3"/>
        <v>-122</v>
      </c>
      <c r="I101" s="323">
        <v>126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1406.0969</v>
      </c>
      <c r="G102" s="222">
        <f t="shared" si="4"/>
        <v>83266.903699999995</v>
      </c>
      <c r="H102" s="222">
        <f>H88+H91+H99+H100+H101</f>
        <v>29294.096300000001</v>
      </c>
      <c r="I102" s="197">
        <f>I88+I91+I99+I100+I101</f>
        <v>102363.5635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124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41" t="s">
        <v>2</v>
      </c>
      <c r="D110" s="442"/>
      <c r="E110" s="441" t="s">
        <v>20</v>
      </c>
      <c r="F110" s="442"/>
      <c r="G110" s="441" t="s">
        <v>21</v>
      </c>
      <c r="H110" s="442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43" t="s">
        <v>8</v>
      </c>
      <c r="C118" s="444"/>
      <c r="D118" s="444"/>
      <c r="E118" s="444"/>
      <c r="F118" s="444"/>
      <c r="G118" s="444"/>
      <c r="H118" s="444"/>
      <c r="I118" s="444"/>
      <c r="J118" s="444"/>
      <c r="K118" s="445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47</v>
      </c>
      <c r="G120" s="325" t="str">
        <f>G20</f>
        <v>LANDET KVANTUM T.O.M UKE 47</v>
      </c>
      <c r="H120" s="194" t="str">
        <f>I20</f>
        <v>RESTKVOTER</v>
      </c>
      <c r="I120" s="195" t="str">
        <f>J20</f>
        <v>LANDET KVANTUM T.O.M. UKE 47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511.31529999999998</v>
      </c>
      <c r="G121" s="347">
        <f t="shared" si="5"/>
        <v>58190.458599999998</v>
      </c>
      <c r="H121" s="347">
        <f t="shared" si="5"/>
        <v>1694.5413999999982</v>
      </c>
      <c r="I121" s="348">
        <f t="shared" si="5"/>
        <v>40712.1924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357.71350000000001</v>
      </c>
      <c r="G122" s="349">
        <v>49316.888500000001</v>
      </c>
      <c r="H122" s="349">
        <f>E122-G122</f>
        <v>-1663.8885000000009</v>
      </c>
      <c r="I122" s="350">
        <v>36136.317799999997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153.6018</v>
      </c>
      <c r="G123" s="349">
        <v>8873.5701000000008</v>
      </c>
      <c r="H123" s="349">
        <f>E123-G123</f>
        <v>2858.4298999999992</v>
      </c>
      <c r="I123" s="350">
        <v>4575.8746000000001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38</v>
      </c>
      <c r="D125" s="293">
        <v>38390</v>
      </c>
      <c r="E125" s="429">
        <v>37940</v>
      </c>
      <c r="F125" s="376">
        <v>4.7350000000000003</v>
      </c>
      <c r="G125" s="229">
        <v>34822.6178</v>
      </c>
      <c r="H125" s="296">
        <f>E125-G125</f>
        <v>3117.3822</v>
      </c>
      <c r="I125" s="298">
        <v>31518.560700000002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754.54480000000001</v>
      </c>
      <c r="G126" s="229">
        <f>G135+G132+G127</f>
        <v>55413.310000000005</v>
      </c>
      <c r="H126" s="353">
        <f>H127+H132+H135</f>
        <v>6276.69</v>
      </c>
      <c r="I126" s="354">
        <f>I127+I132+I135</f>
        <v>43386.762499999997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647.04989999999998</v>
      </c>
      <c r="G127" s="372">
        <f>G128+G129+G131+G130</f>
        <v>45238.026800000007</v>
      </c>
      <c r="H127" s="355">
        <f>H128+H129+H130+H131</f>
        <v>413.97319999999945</v>
      </c>
      <c r="I127" s="356">
        <f>I128+I129+I130+I131</f>
        <v>33848.306700000001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213.41419999999999</v>
      </c>
      <c r="G128" s="228">
        <v>7590.6115</v>
      </c>
      <c r="H128" s="357">
        <f t="shared" ref="H128:H139" si="6">E128-G128</f>
        <v>6463.3885</v>
      </c>
      <c r="I128" s="358">
        <v>6145.4732999999997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218.82509999999999</v>
      </c>
      <c r="G129" s="228">
        <v>11793.0398</v>
      </c>
      <c r="H129" s="357">
        <f t="shared" si="6"/>
        <v>1237.9601999999995</v>
      </c>
      <c r="I129" s="358">
        <v>8662.9359999999997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76.194400000000002</v>
      </c>
      <c r="G130" s="228">
        <v>12786.171200000001</v>
      </c>
      <c r="H130" s="357">
        <f t="shared" si="6"/>
        <v>-2263.1712000000007</v>
      </c>
      <c r="I130" s="358">
        <v>9498.3135999999995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92</v>
      </c>
      <c r="D131" s="239">
        <v>8665</v>
      </c>
      <c r="E131" s="228">
        <v>8044</v>
      </c>
      <c r="F131" s="228">
        <v>138.61619999999999</v>
      </c>
      <c r="G131" s="228">
        <v>13068.204299999999</v>
      </c>
      <c r="H131" s="357">
        <f t="shared" si="6"/>
        <v>-5024.2042999999994</v>
      </c>
      <c r="I131" s="358">
        <v>9541.5838000000003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>
        <v>9.5797000000000008</v>
      </c>
      <c r="G132" s="373">
        <v>4543.6288999999997</v>
      </c>
      <c r="H132" s="359">
        <f t="shared" si="6"/>
        <v>2513.3711000000003</v>
      </c>
      <c r="I132" s="360">
        <v>3751.2062999999998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>
        <v>9.1409000000000002</v>
      </c>
      <c r="G133" s="228">
        <v>4451.9679999999998</v>
      </c>
      <c r="H133" s="357">
        <f t="shared" si="6"/>
        <v>2105.0320000000002</v>
      </c>
      <c r="I133" s="358">
        <v>3687.4306999999999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0.43880000000000052</v>
      </c>
      <c r="G134" s="228">
        <f>G132-G133</f>
        <v>91.660899999999856</v>
      </c>
      <c r="H134" s="357">
        <f t="shared" si="6"/>
        <v>408.33910000000014</v>
      </c>
      <c r="I134" s="358">
        <f>I132-I133</f>
        <v>63.77559999999994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89</v>
      </c>
      <c r="D135" s="255">
        <v>8170</v>
      </c>
      <c r="E135" s="374">
        <v>8981</v>
      </c>
      <c r="F135" s="374">
        <v>97.915199999999999</v>
      </c>
      <c r="G135" s="374">
        <v>5631.6543000000001</v>
      </c>
      <c r="H135" s="361">
        <f t="shared" si="6"/>
        <v>3349.3456999999999</v>
      </c>
      <c r="I135" s="362">
        <v>5787.2494999999999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/>
      <c r="G136" s="229">
        <v>12.8741</v>
      </c>
      <c r="H136" s="376">
        <f t="shared" si="6"/>
        <v>111.1259</v>
      </c>
      <c r="I136" s="377">
        <v>6.6588000000000003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4.4021999999999997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>
        <v>5</v>
      </c>
      <c r="G139" s="233">
        <v>907</v>
      </c>
      <c r="H139" s="233">
        <f t="shared" si="6"/>
        <v>-907</v>
      </c>
      <c r="I139" s="295">
        <v>685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1279.9973</v>
      </c>
      <c r="G140" s="187">
        <f>G121+G125+G126+G136+G137+G138+G139</f>
        <v>151562.06449999998</v>
      </c>
      <c r="H140" s="187">
        <f t="shared" si="7"/>
        <v>10326.935499999996</v>
      </c>
      <c r="I140" s="407">
        <f>I121+I125+I126+I136+I137+I138+I139</f>
        <v>118561.3734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129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25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35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">
      <c r="B150" s="120"/>
      <c r="C150" s="433" t="s">
        <v>2</v>
      </c>
      <c r="D150" s="434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5" thickBot="1" x14ac:dyDescent="0.3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25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.75" thickBot="1" x14ac:dyDescent="0.3">
      <c r="B159" s="120"/>
      <c r="C159" s="107" t="s">
        <v>19</v>
      </c>
      <c r="D159" s="114" t="s">
        <v>20</v>
      </c>
      <c r="E159" s="70" t="str">
        <f>F20</f>
        <v>LANDET KVANTUM UKE 47</v>
      </c>
      <c r="F159" s="70" t="str">
        <f>G20</f>
        <v>LANDET KVANTUM T.O.M UKE 47</v>
      </c>
      <c r="G159" s="70" t="str">
        <f>I20</f>
        <v>RESTKVOTER</v>
      </c>
      <c r="H159" s="93" t="str">
        <f>J20</f>
        <v>LANDET KVANTUM T.O.M. UKE 47 2017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2" t="s">
        <v>5</v>
      </c>
      <c r="D160" s="184">
        <v>19401</v>
      </c>
      <c r="E160" s="184">
        <v>15.579800000000001</v>
      </c>
      <c r="F160" s="184">
        <v>17774.293300000001</v>
      </c>
      <c r="G160" s="184">
        <f>D160-F160</f>
        <v>1626.7066999999988</v>
      </c>
      <c r="H160" s="219">
        <v>15902.7322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5" t="s">
        <v>41</v>
      </c>
      <c r="D161" s="184">
        <v>100</v>
      </c>
      <c r="E161" s="184"/>
      <c r="F161" s="184">
        <v>3.8548</v>
      </c>
      <c r="G161" s="184">
        <f>D161-F161</f>
        <v>96.145200000000003</v>
      </c>
      <c r="H161" s="219">
        <v>9.4517000000000007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">
      <c r="A163" s="119"/>
      <c r="B163" s="120"/>
      <c r="C163" s="113" t="s">
        <v>52</v>
      </c>
      <c r="D163" s="186">
        <f>SUM(D160:D162)</f>
        <v>19514</v>
      </c>
      <c r="E163" s="186">
        <f>SUM(E160:E162)</f>
        <v>15.579800000000001</v>
      </c>
      <c r="F163" s="186">
        <f>SUM(F160:F162)</f>
        <v>17778.168100000003</v>
      </c>
      <c r="G163" s="186">
        <f>D163-F163</f>
        <v>1735.8318999999974</v>
      </c>
      <c r="H163" s="207">
        <f>SUM(H160:H162)</f>
        <v>15912.1839</v>
      </c>
      <c r="I163" s="119"/>
      <c r="J163" s="119"/>
      <c r="K163" s="121"/>
      <c r="L163" s="119"/>
      <c r="M163" s="119"/>
    </row>
    <row r="164" spans="1:13" ht="21" customHeight="1" thickBot="1" x14ac:dyDescent="0.3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35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25">
      <c r="B166" s="438" t="s">
        <v>1</v>
      </c>
      <c r="C166" s="439"/>
      <c r="D166" s="439"/>
      <c r="E166" s="439"/>
      <c r="F166" s="439"/>
      <c r="G166" s="439"/>
      <c r="H166" s="439"/>
      <c r="I166" s="439"/>
      <c r="J166" s="439"/>
      <c r="K166" s="440"/>
      <c r="L166" s="190"/>
      <c r="M166" s="190"/>
    </row>
    <row r="167" spans="1:13" ht="6" customHeight="1" thickBot="1" x14ac:dyDescent="0.3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">
      <c r="B168" s="29"/>
      <c r="C168" s="433" t="s">
        <v>2</v>
      </c>
      <c r="D168" s="434"/>
      <c r="E168" s="433" t="s">
        <v>53</v>
      </c>
      <c r="F168" s="434"/>
      <c r="G168" s="433" t="s">
        <v>98</v>
      </c>
      <c r="H168" s="434"/>
      <c r="I168" s="84"/>
      <c r="J168" s="84"/>
      <c r="K168" s="30"/>
      <c r="L168" s="144"/>
      <c r="M168" s="144"/>
    </row>
    <row r="169" spans="1:13" ht="14.25" customHeight="1" x14ac:dyDescent="0.25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5" customHeight="1" x14ac:dyDescent="0.25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5" customHeight="1" x14ac:dyDescent="0.25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25">
      <c r="B177" s="435" t="s">
        <v>8</v>
      </c>
      <c r="C177" s="436"/>
      <c r="D177" s="436"/>
      <c r="E177" s="436"/>
      <c r="F177" s="436"/>
      <c r="G177" s="436"/>
      <c r="H177" s="436"/>
      <c r="I177" s="436"/>
      <c r="J177" s="436"/>
      <c r="K177" s="437"/>
      <c r="L177" s="190"/>
      <c r="M177" s="190"/>
    </row>
    <row r="178" spans="1:13" ht="4.5" customHeight="1" thickBot="1" x14ac:dyDescent="0.3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63.75" thickBot="1" x14ac:dyDescent="0.3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47</v>
      </c>
      <c r="G179" s="325" t="str">
        <f>G20</f>
        <v>LANDET KVANTUM T.O.M UKE 47</v>
      </c>
      <c r="H179" s="70" t="str">
        <f>I20</f>
        <v>RESTKVOTER</v>
      </c>
      <c r="I179" s="93" t="str">
        <f>J20</f>
        <v>LANDET KVANTUM T.O.M. UKE 47 2017</v>
      </c>
      <c r="J179" s="144"/>
      <c r="K179" s="30"/>
      <c r="L179" s="144"/>
      <c r="M179" s="144"/>
    </row>
    <row r="180" spans="1:13" ht="14.1" customHeight="1" x14ac:dyDescent="0.25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47.476100000000002</v>
      </c>
      <c r="G180" s="303">
        <f>G181+G182+G183+G184</f>
        <v>29959.8881</v>
      </c>
      <c r="H180" s="303">
        <f t="shared" si="8"/>
        <v>14405.1119</v>
      </c>
      <c r="I180" s="308">
        <f>I181+I182+I183+I184</f>
        <v>40205.002200000003</v>
      </c>
      <c r="J180" s="81"/>
      <c r="K180" s="58"/>
      <c r="L180" s="192"/>
      <c r="M180" s="192"/>
    </row>
    <row r="181" spans="1:13" ht="14.1" customHeight="1" x14ac:dyDescent="0.25">
      <c r="B181" s="50"/>
      <c r="C181" s="292" t="s">
        <v>80</v>
      </c>
      <c r="D181" s="286">
        <v>26187</v>
      </c>
      <c r="E181" s="301">
        <v>28809</v>
      </c>
      <c r="F181" s="301"/>
      <c r="G181" s="301">
        <v>22827.052299999999</v>
      </c>
      <c r="H181" s="301">
        <f t="shared" ref="H181:H186" si="9">E181-G181</f>
        <v>5981.9477000000006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11</v>
      </c>
      <c r="D182" s="286">
        <v>6816</v>
      </c>
      <c r="E182" s="301">
        <v>7498</v>
      </c>
      <c r="F182" s="301"/>
      <c r="G182" s="301">
        <v>1817.0897</v>
      </c>
      <c r="H182" s="301">
        <f t="shared" si="9"/>
        <v>5680.9102999999996</v>
      </c>
      <c r="I182" s="306">
        <v>2719.5158999999999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47</v>
      </c>
      <c r="D183" s="286">
        <v>1811</v>
      </c>
      <c r="E183" s="301">
        <v>1877</v>
      </c>
      <c r="F183" s="301">
        <v>38.371099999999998</v>
      </c>
      <c r="G183" s="301">
        <v>2332.3172</v>
      </c>
      <c r="H183" s="301">
        <f t="shared" si="9"/>
        <v>-455.31719999999996</v>
      </c>
      <c r="I183" s="306">
        <v>1889.1002000000001</v>
      </c>
      <c r="J183" s="81"/>
      <c r="K183" s="58"/>
      <c r="L183" s="192"/>
      <c r="M183" s="192"/>
    </row>
    <row r="184" spans="1:13" ht="14.1" customHeight="1" thickBot="1" x14ac:dyDescent="0.3">
      <c r="B184" s="50"/>
      <c r="C184" s="381" t="s">
        <v>46</v>
      </c>
      <c r="D184" s="382">
        <v>6060</v>
      </c>
      <c r="E184" s="383">
        <v>6181</v>
      </c>
      <c r="F184" s="383">
        <v>9.1050000000000004</v>
      </c>
      <c r="G184" s="383">
        <v>2983.4288999999999</v>
      </c>
      <c r="H184" s="383">
        <f t="shared" si="9"/>
        <v>3197.5711000000001</v>
      </c>
      <c r="I184" s="384">
        <v>4058.5953</v>
      </c>
      <c r="J184" s="81"/>
      <c r="K184" s="58"/>
      <c r="L184" s="192"/>
      <c r="M184" s="192"/>
    </row>
    <row r="185" spans="1:13" ht="14.1" customHeight="1" thickBot="1" x14ac:dyDescent="0.3">
      <c r="B185" s="50"/>
      <c r="C185" s="112" t="s">
        <v>38</v>
      </c>
      <c r="D185" s="287">
        <v>5500</v>
      </c>
      <c r="E185" s="305">
        <v>5500</v>
      </c>
      <c r="F185" s="305">
        <v>2.0670000000000002</v>
      </c>
      <c r="G185" s="305">
        <v>2047.8235</v>
      </c>
      <c r="H185" s="305">
        <f t="shared" si="9"/>
        <v>3452.1765</v>
      </c>
      <c r="I185" s="310">
        <v>2629.4056</v>
      </c>
      <c r="J185" s="81"/>
      <c r="K185" s="58"/>
      <c r="L185" s="192"/>
      <c r="M185" s="192"/>
    </row>
    <row r="186" spans="1:13" ht="14.1" customHeight="1" x14ac:dyDescent="0.25">
      <c r="B186" s="50"/>
      <c r="C186" s="108" t="s">
        <v>17</v>
      </c>
      <c r="D186" s="225">
        <v>8000</v>
      </c>
      <c r="E186" s="303">
        <v>8000</v>
      </c>
      <c r="F186" s="303">
        <f>F187+F188</f>
        <v>43.091900000000003</v>
      </c>
      <c r="G186" s="303">
        <f>G187+G188</f>
        <v>4561.0625</v>
      </c>
      <c r="H186" s="303">
        <f t="shared" si="9"/>
        <v>3438.9375</v>
      </c>
      <c r="I186" s="308">
        <f>I187+I188</f>
        <v>5258.5637000000006</v>
      </c>
      <c r="J186" s="81"/>
      <c r="K186" s="58"/>
      <c r="L186" s="192"/>
      <c r="M186" s="192"/>
    </row>
    <row r="187" spans="1:13" ht="14.1" customHeight="1" x14ac:dyDescent="0.25">
      <c r="B187" s="50"/>
      <c r="C187" s="109" t="s">
        <v>29</v>
      </c>
      <c r="D187" s="286"/>
      <c r="E187" s="301"/>
      <c r="F187" s="301"/>
      <c r="G187" s="301">
        <v>1383.8245999999999</v>
      </c>
      <c r="H187" s="301"/>
      <c r="I187" s="306">
        <v>1759.7289000000001</v>
      </c>
      <c r="J187" s="81"/>
      <c r="K187" s="58"/>
      <c r="L187" s="192"/>
      <c r="M187" s="192"/>
    </row>
    <row r="188" spans="1:13" ht="14.1" customHeight="1" thickBot="1" x14ac:dyDescent="0.3">
      <c r="B188" s="50"/>
      <c r="C188" s="111" t="s">
        <v>48</v>
      </c>
      <c r="D188" s="227"/>
      <c r="E188" s="304"/>
      <c r="F188" s="304">
        <v>43.091900000000003</v>
      </c>
      <c r="G188" s="304">
        <v>3177.2379000000001</v>
      </c>
      <c r="H188" s="304"/>
      <c r="I188" s="309">
        <v>3498.8348000000001</v>
      </c>
      <c r="J188" s="84"/>
      <c r="K188" s="58"/>
      <c r="L188" s="192"/>
      <c r="M188" s="192"/>
    </row>
    <row r="189" spans="1:13" ht="14.1" customHeight="1" thickBot="1" x14ac:dyDescent="0.3">
      <c r="B189" s="50"/>
      <c r="C189" s="112" t="s">
        <v>13</v>
      </c>
      <c r="D189" s="287">
        <v>10</v>
      </c>
      <c r="E189" s="305">
        <v>10</v>
      </c>
      <c r="F189" s="305"/>
      <c r="G189" s="305">
        <v>0.60119999999999996</v>
      </c>
      <c r="H189" s="305">
        <f>E189-G189</f>
        <v>9.3987999999999996</v>
      </c>
      <c r="I189" s="310">
        <v>0.55289999999999995</v>
      </c>
      <c r="J189" s="81"/>
      <c r="K189" s="58"/>
      <c r="L189" s="192"/>
      <c r="M189" s="192"/>
    </row>
    <row r="190" spans="1:13" ht="14.1" customHeight="1" thickBot="1" x14ac:dyDescent="0.3">
      <c r="B190" s="50"/>
      <c r="C190" s="110" t="s">
        <v>49</v>
      </c>
      <c r="D190" s="226"/>
      <c r="E190" s="302"/>
      <c r="F190" s="302">
        <v>0.13589999999999999</v>
      </c>
      <c r="G190" s="302">
        <v>51.670999999999999</v>
      </c>
      <c r="H190" s="302">
        <f>E190-G190</f>
        <v>-51.670999999999999</v>
      </c>
      <c r="I190" s="307">
        <v>75.4011</v>
      </c>
      <c r="J190" s="81"/>
      <c r="K190" s="58"/>
      <c r="L190" s="192"/>
      <c r="M190" s="192"/>
    </row>
    <row r="191" spans="1:13" ht="16.5" thickBot="1" x14ac:dyDescent="0.3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92.770900000000012</v>
      </c>
      <c r="G191" s="196">
        <f>G180+G185+G186+G189+G190</f>
        <v>36621.046299999995</v>
      </c>
      <c r="H191" s="200">
        <f>H180+H185+H186+H189+H190</f>
        <v>21253.953700000002</v>
      </c>
      <c r="I191" s="197">
        <f>I180+I185+I186+I189+I190</f>
        <v>48168.925500000005</v>
      </c>
      <c r="J191" s="178"/>
      <c r="K191" s="58"/>
      <c r="L191" s="192"/>
      <c r="M191" s="192"/>
    </row>
    <row r="192" spans="1:13" ht="14.1" customHeight="1" x14ac:dyDescent="0.25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25"/>
    <row r="195" spans="1:13" s="40" customFormat="1" ht="17.100000000000001" customHeight="1" thickBot="1" x14ac:dyDescent="0.3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25">
      <c r="B196" s="438" t="s">
        <v>1</v>
      </c>
      <c r="C196" s="439"/>
      <c r="D196" s="439"/>
      <c r="E196" s="439"/>
      <c r="F196" s="439"/>
      <c r="G196" s="439"/>
      <c r="H196" s="439"/>
      <c r="I196" s="439"/>
      <c r="J196" s="439"/>
      <c r="K196" s="440"/>
      <c r="L196" s="190"/>
      <c r="M196" s="190"/>
    </row>
    <row r="197" spans="1:13" ht="6" customHeight="1" thickBot="1" x14ac:dyDescent="0.3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">
      <c r="B198" s="73"/>
      <c r="C198" s="433" t="s">
        <v>2</v>
      </c>
      <c r="D198" s="434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25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25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25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25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25">
      <c r="B206" s="435" t="s">
        <v>8</v>
      </c>
      <c r="C206" s="436"/>
      <c r="D206" s="436"/>
      <c r="E206" s="436"/>
      <c r="F206" s="436"/>
      <c r="G206" s="436"/>
      <c r="H206" s="436"/>
      <c r="I206" s="436"/>
      <c r="J206" s="436"/>
      <c r="K206" s="437"/>
      <c r="L206" s="190"/>
      <c r="M206" s="190"/>
    </row>
    <row r="207" spans="1:13" ht="6" customHeight="1" thickBot="1" x14ac:dyDescent="0.3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">
      <c r="B208" s="83"/>
      <c r="C208" s="107" t="s">
        <v>19</v>
      </c>
      <c r="D208" s="114" t="s">
        <v>20</v>
      </c>
      <c r="E208" s="70" t="str">
        <f>F20</f>
        <v>LANDET KVANTUM UKE 47</v>
      </c>
      <c r="F208" s="70" t="str">
        <f>G20</f>
        <v>LANDET KVANTUM T.O.M UKE 47</v>
      </c>
      <c r="G208" s="70" t="str">
        <f>I20</f>
        <v>RESTKVOTER</v>
      </c>
      <c r="H208" s="93" t="str">
        <f>J20</f>
        <v>LANDET KVANTUM T.O.M. UKE 47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">
      <c r="B209" s="95"/>
      <c r="C209" s="112" t="s">
        <v>51</v>
      </c>
      <c r="D209" s="184">
        <v>1600</v>
      </c>
      <c r="E209" s="184">
        <v>7.7949000000000002</v>
      </c>
      <c r="F209" s="184">
        <v>956.84</v>
      </c>
      <c r="G209" s="184">
        <f>D209-F209</f>
        <v>643.16</v>
      </c>
      <c r="H209" s="219">
        <v>941.08439999999996</v>
      </c>
      <c r="I209" s="96"/>
      <c r="J209" s="163"/>
      <c r="K209" s="97"/>
      <c r="L209" s="101"/>
      <c r="M209" s="101"/>
    </row>
    <row r="210" spans="2:13" ht="14.1" customHeight="1" thickBot="1" x14ac:dyDescent="0.3">
      <c r="B210" s="83"/>
      <c r="C210" s="115" t="s">
        <v>45</v>
      </c>
      <c r="D210" s="184">
        <v>5305</v>
      </c>
      <c r="E210" s="184">
        <v>17.214300000000001</v>
      </c>
      <c r="F210" s="184">
        <v>4099.7937000000002</v>
      </c>
      <c r="G210" s="184">
        <f t="shared" ref="G210:G212" si="10">D210-F210</f>
        <v>1205.2062999999998</v>
      </c>
      <c r="H210" s="219">
        <v>4154.2066000000004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">
      <c r="B211" s="95"/>
      <c r="C211" s="110" t="s">
        <v>36</v>
      </c>
      <c r="D211" s="185">
        <v>50</v>
      </c>
      <c r="E211" s="185"/>
      <c r="F211" s="185">
        <v>0.53220000000000001</v>
      </c>
      <c r="G211" s="184">
        <f t="shared" si="10"/>
        <v>49.467799999999997</v>
      </c>
      <c r="H211" s="219">
        <v>0.2974</v>
      </c>
      <c r="I211" s="96"/>
      <c r="J211" s="163"/>
      <c r="K211" s="97"/>
      <c r="L211" s="101"/>
      <c r="M211" s="101"/>
    </row>
    <row r="212" spans="2:13" s="98" customFormat="1" ht="14.1" customHeight="1" thickBot="1" x14ac:dyDescent="0.3">
      <c r="B212" s="90"/>
      <c r="C212" s="110" t="s">
        <v>55</v>
      </c>
      <c r="D212" s="185"/>
      <c r="E212" s="185"/>
      <c r="F212" s="185">
        <v>1.1806000000000001</v>
      </c>
      <c r="G212" s="184">
        <f t="shared" si="10"/>
        <v>-1.1806000000000001</v>
      </c>
      <c r="H212" s="219">
        <v>11.4915</v>
      </c>
      <c r="I212" s="91"/>
      <c r="J212" s="91"/>
      <c r="K212" s="92"/>
      <c r="L212" s="193"/>
      <c r="M212" s="193"/>
    </row>
    <row r="213" spans="2:13" ht="16.5" thickBot="1" x14ac:dyDescent="0.3">
      <c r="B213" s="83"/>
      <c r="C213" s="113" t="s">
        <v>52</v>
      </c>
      <c r="D213" s="186">
        <f>D199</f>
        <v>6955</v>
      </c>
      <c r="E213" s="186">
        <f>SUM(E209:E212)</f>
        <v>25.0092</v>
      </c>
      <c r="F213" s="186">
        <f>SUM(F209:F212)</f>
        <v>5058.3464999999997</v>
      </c>
      <c r="G213" s="186">
        <f>D213-F213</f>
        <v>1896.6535000000003</v>
      </c>
      <c r="H213" s="207">
        <f>H209+H210+H211+H212</f>
        <v>5107.0799000000006</v>
      </c>
      <c r="I213" s="81"/>
      <c r="J213" s="81"/>
      <c r="K213" s="72"/>
      <c r="L213" s="119"/>
      <c r="M213" s="119"/>
    </row>
    <row r="214" spans="2:13" s="71" customFormat="1" ht="9" customHeight="1" x14ac:dyDescent="0.25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25">
      <c r="B223" s="438" t="s">
        <v>1</v>
      </c>
      <c r="C223" s="439"/>
      <c r="D223" s="439"/>
      <c r="E223" s="439"/>
      <c r="F223" s="439"/>
      <c r="G223" s="439"/>
      <c r="H223" s="439"/>
      <c r="I223" s="439"/>
      <c r="J223" s="439"/>
      <c r="K223" s="440"/>
      <c r="L223" s="190"/>
      <c r="M223" s="190"/>
    </row>
    <row r="224" spans="2:13" ht="6" customHeight="1" thickBot="1" x14ac:dyDescent="0.3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">
      <c r="B225" s="143"/>
      <c r="C225" s="433" t="s">
        <v>2</v>
      </c>
      <c r="D225" s="434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25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25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25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25">
      <c r="B232" s="435" t="s">
        <v>8</v>
      </c>
      <c r="C232" s="436"/>
      <c r="D232" s="436"/>
      <c r="E232" s="436"/>
      <c r="F232" s="436"/>
      <c r="G232" s="436"/>
      <c r="H232" s="436"/>
      <c r="I232" s="436"/>
      <c r="J232" s="436"/>
      <c r="K232" s="437"/>
      <c r="L232" s="190"/>
      <c r="M232" s="190"/>
    </row>
    <row r="233" spans="2:13" ht="6" customHeight="1" thickBot="1" x14ac:dyDescent="0.3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47</v>
      </c>
      <c r="G234" s="396" t="str">
        <f>F208</f>
        <v>LANDET KVANTUM T.O.M UKE 47</v>
      </c>
      <c r="H234" s="396" t="s">
        <v>63</v>
      </c>
      <c r="I234" s="397" t="str">
        <f>H208</f>
        <v>LANDET KVANTUM T.O.M. UKE 47 2017</v>
      </c>
      <c r="J234" s="81"/>
      <c r="K234" s="121"/>
      <c r="L234" s="119"/>
      <c r="M234" s="119"/>
    </row>
    <row r="235" spans="2:13" s="98" customFormat="1" ht="14.1" customHeight="1" thickBot="1" x14ac:dyDescent="0.3">
      <c r="B235" s="162"/>
      <c r="C235" s="112" t="s">
        <v>113</v>
      </c>
      <c r="D235" s="462">
        <v>2075</v>
      </c>
      <c r="E235" s="465">
        <v>2075</v>
      </c>
      <c r="F235" s="398">
        <f>SUM(F236:F237)</f>
        <v>0</v>
      </c>
      <c r="G235" s="398">
        <f>SUM(G236:G237)</f>
        <v>2083.9490000000001</v>
      </c>
      <c r="H235" s="465">
        <f>E235-G235</f>
        <v>-8.9490000000000691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87</v>
      </c>
      <c r="D236" s="463"/>
      <c r="E236" s="466"/>
      <c r="F236" s="400"/>
      <c r="G236" s="400">
        <v>1636.6134999999999</v>
      </c>
      <c r="H236" s="466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89</v>
      </c>
      <c r="D237" s="464"/>
      <c r="E237" s="467"/>
      <c r="F237" s="401"/>
      <c r="G237" s="401">
        <v>447.33550000000002</v>
      </c>
      <c r="H237" s="467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112" t="s">
        <v>114</v>
      </c>
      <c r="D238" s="462">
        <v>1582</v>
      </c>
      <c r="E238" s="465">
        <v>1888</v>
      </c>
      <c r="F238" s="398">
        <f>SUM(F239:F240)</f>
        <v>0</v>
      </c>
      <c r="G238" s="398">
        <f>SUM(G239:G240)</f>
        <v>1709.5282999999999</v>
      </c>
      <c r="H238" s="465">
        <f>E238-G238</f>
        <v>178.47170000000006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87</v>
      </c>
      <c r="D239" s="463"/>
      <c r="E239" s="466"/>
      <c r="F239" s="400"/>
      <c r="G239" s="400">
        <v>1425.3218999999999</v>
      </c>
      <c r="H239" s="466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89</v>
      </c>
      <c r="D240" s="464"/>
      <c r="E240" s="467"/>
      <c r="F240" s="401"/>
      <c r="G240" s="401">
        <v>284.20639999999997</v>
      </c>
      <c r="H240" s="467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112" t="s">
        <v>115</v>
      </c>
      <c r="D241" s="462">
        <v>1582</v>
      </c>
      <c r="E241" s="465">
        <v>1888</v>
      </c>
      <c r="F241" s="398">
        <f>SUM(F242:F243)</f>
        <v>81.186499999999995</v>
      </c>
      <c r="G241" s="398">
        <f>SUM(G242:G243)</f>
        <v>954.82510000000002</v>
      </c>
      <c r="H241" s="465">
        <f>E241-G241</f>
        <v>933.17489999999998</v>
      </c>
      <c r="I241" s="398">
        <f>SUM(I242:I243)</f>
        <v>1419.4667999999999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87</v>
      </c>
      <c r="D242" s="463"/>
      <c r="E242" s="466"/>
      <c r="F242" s="400">
        <v>65.486999999999995</v>
      </c>
      <c r="G242" s="400">
        <v>773.495</v>
      </c>
      <c r="H242" s="466"/>
      <c r="I242" s="400">
        <v>1144.1469999999999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89</v>
      </c>
      <c r="D243" s="464"/>
      <c r="E243" s="467"/>
      <c r="F243" s="401">
        <v>15.6995</v>
      </c>
      <c r="G243" s="401">
        <v>181.33009999999999</v>
      </c>
      <c r="H243" s="467"/>
      <c r="I243" s="401">
        <v>275.31979999999999</v>
      </c>
      <c r="J243" s="163"/>
      <c r="K243" s="97"/>
      <c r="L243" s="101"/>
      <c r="M243" s="101"/>
    </row>
    <row r="244" spans="2:13" s="98" customFormat="1" ht="14.1" customHeight="1" thickBot="1" x14ac:dyDescent="0.3">
      <c r="B244" s="90"/>
      <c r="C244" s="110" t="s">
        <v>55</v>
      </c>
      <c r="D244" s="432"/>
      <c r="E244" s="432"/>
      <c r="F244" s="220">
        <v>3.99</v>
      </c>
      <c r="G244" s="220">
        <f>24.027+0.157</f>
        <v>24.184000000000001</v>
      </c>
      <c r="H244" s="430">
        <f>E244-G244</f>
        <v>-24.184000000000001</v>
      </c>
      <c r="I244" s="220">
        <f>3.899+0.766+0.608</f>
        <v>5.2729999999999997</v>
      </c>
      <c r="J244" s="91"/>
      <c r="K244" s="92"/>
      <c r="L244" s="193"/>
      <c r="M244" s="193"/>
    </row>
    <row r="245" spans="2:13" ht="16.5" thickBot="1" x14ac:dyDescent="0.3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85.17649999999999</v>
      </c>
      <c r="G245" s="186">
        <f>G235+G238+G241+G244</f>
        <v>4772.4864000000007</v>
      </c>
      <c r="H245" s="431">
        <f t="shared" si="11"/>
        <v>1078.5136</v>
      </c>
      <c r="I245" s="186">
        <f>I235+I238+I241+I244</f>
        <v>5681.6943000000001</v>
      </c>
      <c r="J245" s="81"/>
      <c r="K245" s="121"/>
      <c r="L245" s="119"/>
      <c r="M245" s="119"/>
    </row>
    <row r="246" spans="2:13" s="71" customFormat="1" ht="9" customHeight="1" x14ac:dyDescent="0.25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65"/>
    </row>
    <row r="252" spans="2:13" ht="14.1" hidden="1" customHeight="1" x14ac:dyDescent="0.25">
      <c r="F252" s="65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8:D240"/>
    <mergeCell ref="E238:E240"/>
    <mergeCell ref="H238:H240"/>
    <mergeCell ref="D241:D243"/>
    <mergeCell ref="E241:E243"/>
    <mergeCell ref="H241:H243"/>
    <mergeCell ref="B223:K223"/>
    <mergeCell ref="C225:D225"/>
    <mergeCell ref="B232:K232"/>
    <mergeCell ref="D235:D237"/>
    <mergeCell ref="E235:E237"/>
    <mergeCell ref="H235:H237"/>
    <mergeCell ref="B2:K2"/>
    <mergeCell ref="B7:K7"/>
    <mergeCell ref="C9:D9"/>
    <mergeCell ref="E9:F9"/>
    <mergeCell ref="G9:H9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47
&amp;"-,Normal"&amp;11(iht. mottatte landings- og sluttsedler fra fiskesalgslagene; alle tallstørrelser i hele tonn)&amp;R27.11.2018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UKE_47_2018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2018-11-27T09:57:31Z</dcterms:modified>
</cp:coreProperties>
</file>