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UKE 51\"/>
    </mc:Choice>
  </mc:AlternateContent>
  <bookViews>
    <workbookView xWindow="0" yWindow="0" windowWidth="28800" windowHeight="14820" tabRatio="413"/>
  </bookViews>
  <sheets>
    <sheet name="UKE_51_2017" sheetId="1" r:id="rId1"/>
  </sheets>
  <definedNames>
    <definedName name="Z_14D440E4_F18A_4F78_9989_38C1B133222D_.wvu.Cols" localSheetId="0" hidden="1">UKE_51_2017!#REF!</definedName>
    <definedName name="Z_14D440E4_F18A_4F78_9989_38C1B133222D_.wvu.PrintArea" localSheetId="0" hidden="1">UKE_51_2017!$B$1:$M$214</definedName>
    <definedName name="Z_14D440E4_F18A_4F78_9989_38C1B133222D_.wvu.Rows" localSheetId="0" hidden="1">UKE_51_2017!$326:$1048576,UKE_51_2017!$215:$325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97" i="1" l="1"/>
  <c r="I184" i="1" l="1"/>
  <c r="G34" i="1" l="1"/>
  <c r="F132" i="1" l="1"/>
  <c r="F25" i="1" l="1"/>
  <c r="F125" i="1" l="1"/>
  <c r="F124" i="1" s="1"/>
  <c r="J32" i="1" l="1"/>
  <c r="G30" i="1" l="1"/>
  <c r="I30" i="1" s="1"/>
  <c r="I34" i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0" i="1"/>
  <c r="H130" i="1" s="1"/>
  <c r="E32" i="1"/>
  <c r="E24" i="1" s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9" i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E138" i="1" l="1"/>
  <c r="G124" i="1"/>
  <c r="H124" i="1" s="1"/>
  <c r="H125" i="1"/>
  <c r="G161" i="1"/>
  <c r="G60" i="1"/>
  <c r="G138" i="1" l="1"/>
  <c r="H138" i="1" s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<sst xmlns="http://schemas.openxmlformats.org/spreadsheetml/2006/main" count="227" uniqueCount="117">
  <si>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</si>
  <si>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</si>
  <si>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</si>
  <si>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</si>
  <si>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</si>
  <si>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</si>
  <si>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</si>
  <si>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</si>
  <si>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</si>
  <si>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</si>
  <si>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</si>
  <si>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</si>
  <si>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</si>
  <si>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</si>
  <si>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</si>
  <si>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</si>
  <si>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</si>
  <si>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</si>
  <si>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</si>
  <si>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</si>
  <si>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</si>
  <si>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</si>
  <si>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</si>
  <si>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</si>
  <si>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</si>
  <si>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</si>
  <si>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</si>
  <si>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</si>
  <si>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</si>
  <si>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</si>
  <si>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</si>
  <si>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</si>
  <si>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</si>
  <si>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</si>
  <si>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</si>
  <si>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</si>
  <si>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</si>
  <si>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</si>
  <si>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</si>
  <si>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</si>
  <si>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</si>
  <si>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</si>
  <si>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</si>
  <si>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</si>
  <si>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</si>
  <si>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</si>
  <si>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</si>
  <si>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</si>
  <si>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</si>
  <si>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</si>
  <si>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</si>
  <si>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</si>
  <si>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</si>
  <si>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</si>
  <si>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</si>
  <si>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</si>
  <si>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</si>
  <si>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</si>
  <si>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</si>
  <si>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</si>
  <si>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</si>
  <si>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</si>
  <si>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</si>
  <si>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</si>
  <si>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</si>
  <si>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</si>
  <si>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</si>
  <si>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</si>
  <si>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</si>
  <si>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</si>
  <si>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</si>
  <si>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</si>
  <si>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</si>
  <si>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</si>
  <si>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</si>
  <si>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</si>
  <si>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</si>
  <si>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</si>
  <si>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</si>
  <si>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</si>
  <si>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</si>
  <si>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</si>
  <si>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</si>
  <si>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</si>
  <si>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</si>
  <si>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</si>
  <si>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</si>
  <si>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</si>
  <si>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</si>
  <si>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</si>
  <si>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</si>
  <si>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</si>
  <si>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</si>
  <si>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</si>
  <si>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</si>
  <si>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</si>
  <si>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</si>
  <si>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</si>
  <si>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</si>
  <si>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</si>
  <si>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</si>
  <si>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</si>
  <si>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</si>
  <si>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</si>
  <si>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</si>
  <si>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</si>
  <si>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</si>
  <si>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</si>
  <si>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</si>
  <si>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</si>
  <si>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</si>
  <si>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2 </t>
    </r>
    <r>
      <rPr>
        <sz val="9"/>
        <color theme="1"/>
        <rFont val="Calibri"/>
        <family val="2"/>
      </rPr>
      <t>Registrert rekreasjonsfiske utgjør 50 tonn, men det legges til grunn at hele avsetningen tas</t>
    </r>
  </si>
  <si>
    <t>LANDET KVANTUM UKE 51</t>
  </si>
  <si>
    <t>LANDET KVANTUM T.O.M UKE 51</t>
  </si>
  <si>
    <t>LANDET KVANTUM T.O.M. UKE 51 2016</t>
  </si>
  <si>
    <r>
      <t xml:space="preserve">3 </t>
    </r>
    <r>
      <rPr>
        <sz val="9"/>
        <color theme="1"/>
        <rFont val="Calibri"/>
        <family val="2"/>
      </rPr>
      <t>Registrert rekreasjonsfiske utgjør 1 107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</si>
  <si>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451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</si>
</sst>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B151" zoomScaleNormal="115" workbookViewId="0">
      <selection activeCell="J158" sqref="J158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0.5546875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3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5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112</v>
      </c>
      <c r="G20" s="337" t="s">
        <v>113</v>
      </c>
      <c r="H20" s="337" t="s">
        <v>84</v>
      </c>
      <c r="I20" s="337" t="s">
        <v>72</v>
      </c>
      <c r="J20" s="338" t="s">
        <v>114</v>
      </c>
      <c r="K20" s="117"/>
      <c r="L20" s="4"/>
      <c r="M20" s="4"/>
    </row>
    <row r="21" spans="1:13" ht="14.1" customHeight="1" x14ac:dyDescent="0.3">
      <c r="B21" s="120"/>
      <c r="C21" s="265" t="s">
        <v>16</v>
      </c>
      <c r="D21" s="321">
        <f>D23+D22</f>
        <v>129790</v>
      </c>
      <c r="E21" s="339">
        <f>E22+E23</f>
        <v>131198</v>
      </c>
      <c r="F21" s="339">
        <f>F23+F22</f>
        <v>1564.8088</v>
      </c>
      <c r="G21" s="339">
        <f>G22+G23</f>
        <v>123507.79889999999</v>
      </c>
      <c r="H21" s="339"/>
      <c r="I21" s="339">
        <f>I23+I22</f>
        <v>7690.2011000000039</v>
      </c>
      <c r="J21" s="340">
        <f>J23+J22</f>
        <v>126056.0543</v>
      </c>
      <c r="K21" s="129"/>
      <c r="L21" s="158"/>
      <c r="M21" s="158"/>
    </row>
    <row r="22" spans="1:13" ht="14.1" customHeight="1" x14ac:dyDescent="0.3">
      <c r="B22" s="120"/>
      <c r="C22" s="266" t="s">
        <v>12</v>
      </c>
      <c r="D22" s="322">
        <v>129040</v>
      </c>
      <c r="E22" s="341">
        <v>130448</v>
      </c>
      <c r="F22" s="341">
        <v>1564.8088</v>
      </c>
      <c r="G22" s="341">
        <v>122799.4797</v>
      </c>
      <c r="H22" s="341"/>
      <c r="I22" s="341">
        <f>E22-G22</f>
        <v>7648.5203000000038</v>
      </c>
      <c r="J22" s="342">
        <v>124980.5684</v>
      </c>
      <c r="K22" s="129"/>
      <c r="L22" s="158"/>
      <c r="M22" s="158"/>
    </row>
    <row r="23" spans="1:13" ht="14.1" customHeight="1" thickBot="1" x14ac:dyDescent="0.35">
      <c r="B23" s="120"/>
      <c r="C23" s="267" t="s">
        <v>11</v>
      </c>
      <c r="D23" s="335">
        <v>750</v>
      </c>
      <c r="E23" s="343">
        <v>750</v>
      </c>
      <c r="F23" s="343"/>
      <c r="G23" s="343">
        <v>708.31920000000002</v>
      </c>
      <c r="H23" s="343"/>
      <c r="I23" s="341">
        <f>E23-G23</f>
        <v>41.680799999999977</v>
      </c>
      <c r="J23" s="342">
        <v>1075.4858999999999</v>
      </c>
      <c r="K23" s="129"/>
      <c r="L23" s="158"/>
      <c r="M23" s="158"/>
    </row>
    <row r="24" spans="1:13" ht="14.1" customHeight="1" x14ac:dyDescent="0.3">
      <c r="B24" s="120"/>
      <c r="C24" s="265" t="s">
        <v>17</v>
      </c>
      <c r="D24" s="321">
        <f>D32+D31+D25</f>
        <v>267534</v>
      </c>
      <c r="E24" s="339">
        <f>E25+E31+E32</f>
        <v>268522</v>
      </c>
      <c r="F24" s="339">
        <f>F32+F31+F25</f>
        <v>1703.3567000000003</v>
      </c>
      <c r="G24" s="339">
        <f>G25+G31+G32</f>
        <v>269692.46345000004</v>
      </c>
      <c r="H24" s="339"/>
      <c r="I24" s="339">
        <f>I25+I31+I32</f>
        <v>-1170.4634499999993</v>
      </c>
      <c r="J24" s="340">
        <f>J25+J31+J32</f>
        <v>264122.16965</v>
      </c>
      <c r="K24" s="129"/>
      <c r="L24" s="158"/>
      <c r="M24" s="158"/>
    </row>
    <row r="25" spans="1:13" ht="15" customHeight="1" x14ac:dyDescent="0.3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211371</v>
      </c>
      <c r="F25" s="345">
        <f>F26+F27+F28+F29</f>
        <v>627.25670000000002</v>
      </c>
      <c r="G25" s="345">
        <f>G26+G27+G28+G29</f>
        <v>210387.55915000002</v>
      </c>
      <c r="H25" s="345"/>
      <c r="I25" s="345">
        <f>I26+I27+I28+I29+I30</f>
        <v>983.44084999999905</v>
      </c>
      <c r="J25" s="346">
        <f>J26+J27+J28+J29+J30</f>
        <v>200354.20885</v>
      </c>
      <c r="K25" s="129"/>
      <c r="L25" s="158"/>
      <c r="M25" s="158"/>
    </row>
    <row r="26" spans="1:13" ht="14.1" customHeight="1" x14ac:dyDescent="0.3">
      <c r="A26" s="22"/>
      <c r="B26" s="131"/>
      <c r="C26" s="271" t="s">
        <v>22</v>
      </c>
      <c r="D26" s="324">
        <f>51847+1633</f>
        <v>53480</v>
      </c>
      <c r="E26" s="347">
        <v>53169</v>
      </c>
      <c r="F26" s="347">
        <v>76.334900000000005</v>
      </c>
      <c r="G26" s="347">
        <v>53176.323199999999</v>
      </c>
      <c r="H26" s="347">
        <v>4834</v>
      </c>
      <c r="I26" s="347">
        <f>E26-G26+H26</f>
        <v>4826.6768000000011</v>
      </c>
      <c r="J26" s="348">
        <v>50699.932000000001</v>
      </c>
      <c r="K26" s="129"/>
      <c r="L26" s="158"/>
      <c r="M26" s="158"/>
    </row>
    <row r="27" spans="1:13" ht="14.1" customHeight="1" x14ac:dyDescent="0.3">
      <c r="A27" s="22"/>
      <c r="B27" s="131"/>
      <c r="C27" s="271" t="s">
        <v>68</v>
      </c>
      <c r="D27" s="324">
        <f>49804+2387</f>
        <v>52191</v>
      </c>
      <c r="E27" s="347">
        <v>52547</v>
      </c>
      <c r="F27" s="347">
        <v>393.2713</v>
      </c>
      <c r="G27" s="347">
        <v>57981.706899999997</v>
      </c>
      <c r="H27" s="347">
        <v>6284</v>
      </c>
      <c r="I27" s="347">
        <f>E27-G27+H27</f>
        <v>849.2931000000026</v>
      </c>
      <c r="J27" s="348">
        <v>53682.167399999998</v>
      </c>
      <c r="K27" s="129"/>
      <c r="L27" s="158"/>
      <c r="M27" s="158"/>
    </row>
    <row r="28" spans="1:13" ht="14.1" customHeight="1" x14ac:dyDescent="0.3">
      <c r="A28" s="22"/>
      <c r="B28" s="131"/>
      <c r="C28" s="271" t="s">
        <v>69</v>
      </c>
      <c r="D28" s="324">
        <v>51454</v>
      </c>
      <c r="E28" s="347">
        <v>55101</v>
      </c>
      <c r="F28" s="347">
        <v>157.65049999999999</v>
      </c>
      <c r="G28" s="347">
        <v>61436.394800000002</v>
      </c>
      <c r="H28" s="347">
        <v>5428</v>
      </c>
      <c r="I28" s="347">
        <f>E28-G28+H28</f>
        <v>-907.39480000000185</v>
      </c>
      <c r="J28" s="348">
        <v>57992.466849999997</v>
      </c>
      <c r="K28" s="129"/>
      <c r="L28" s="158"/>
      <c r="M28" s="158"/>
    </row>
    <row r="29" spans="1:13" ht="14.1" customHeight="1" x14ac:dyDescent="0.3">
      <c r="A29" s="22"/>
      <c r="B29" s="131"/>
      <c r="C29" s="271" t="s">
        <v>25</v>
      </c>
      <c r="D29" s="324">
        <v>34409</v>
      </c>
      <c r="E29" s="347">
        <v>33354</v>
      </c>
      <c r="F29" s="347">
        <v>0</v>
      </c>
      <c r="G29" s="347">
        <v>37793.134250000003</v>
      </c>
      <c r="H29" s="347">
        <v>2948</v>
      </c>
      <c r="I29" s="347">
        <f>E29-G29+H29</f>
        <v>-1491.1342500000028</v>
      </c>
      <c r="J29" s="348">
        <v>37979.642599999999</v>
      </c>
      <c r="K29" s="129"/>
      <c r="L29" s="158"/>
      <c r="M29" s="158"/>
    </row>
    <row r="30" spans="1:13" ht="14.1" customHeight="1" x14ac:dyDescent="0.3">
      <c r="A30" s="22"/>
      <c r="B30" s="131"/>
      <c r="C30" s="271" t="s">
        <v>65</v>
      </c>
      <c r="D30" s="324">
        <v>17200</v>
      </c>
      <c r="E30" s="347">
        <v>17200</v>
      </c>
      <c r="F30" s="347">
        <v>101</v>
      </c>
      <c r="G30" s="347">
        <f>SUM(H26:H29)</f>
        <v>19494</v>
      </c>
      <c r="H30" s="347"/>
      <c r="I30" s="347">
        <f>E30-G30</f>
        <v>-2294</v>
      </c>
      <c r="J30" s="346"/>
      <c r="K30" s="129"/>
      <c r="L30" s="158"/>
      <c r="M30" s="158"/>
    </row>
    <row r="31" spans="1:13" ht="14.1" customHeight="1" x14ac:dyDescent="0.3">
      <c r="A31" s="23"/>
      <c r="B31" s="130"/>
      <c r="C31" s="272" t="s">
        <v>18</v>
      </c>
      <c r="D31" s="323">
        <v>33756</v>
      </c>
      <c r="E31" s="345">
        <v>34872</v>
      </c>
      <c r="F31" s="345">
        <v>1032.3529000000001</v>
      </c>
      <c r="G31" s="345">
        <v>31844.5638</v>
      </c>
      <c r="H31" s="347"/>
      <c r="I31" s="345">
        <f t="shared" ref="I31" si="0">E31-G31</f>
        <v>3027.4362000000001</v>
      </c>
      <c r="J31" s="346">
        <v>32395.8488</v>
      </c>
      <c r="K31" s="129"/>
      <c r="L31" s="158"/>
      <c r="M31" s="158"/>
    </row>
    <row r="32" spans="1:13" ht="14.1" customHeight="1" x14ac:dyDescent="0.3">
      <c r="A32" s="23"/>
      <c r="B32" s="130"/>
      <c r="C32" s="272" t="s">
        <v>66</v>
      </c>
      <c r="D32" s="323">
        <f>D33+D34</f>
        <v>25044</v>
      </c>
      <c r="E32" s="345">
        <f>E34+E33</f>
        <v>22279</v>
      </c>
      <c r="F32" s="345">
        <f>F33</f>
        <v>43.747100000000003</v>
      </c>
      <c r="G32" s="345">
        <f>G33</f>
        <v>27460.340499999998</v>
      </c>
      <c r="H32" s="347"/>
      <c r="I32" s="345">
        <f>I33+I34</f>
        <v>-5181.3404999999984</v>
      </c>
      <c r="J32" s="346">
        <f>J33</f>
        <v>31372.112000000001</v>
      </c>
      <c r="K32" s="129"/>
      <c r="L32" s="158"/>
      <c r="M32" s="158"/>
    </row>
    <row r="33" spans="1:13" ht="14.1" customHeight="1" x14ac:dyDescent="0.3">
      <c r="A33" s="22"/>
      <c r="B33" s="131"/>
      <c r="C33" s="271" t="s">
        <v>10</v>
      </c>
      <c r="D33" s="324">
        <v>22944</v>
      </c>
      <c r="E33" s="347">
        <v>20179</v>
      </c>
      <c r="F33" s="347">
        <v>43.747100000000003</v>
      </c>
      <c r="G33" s="347">
        <v>27460.340499999998</v>
      </c>
      <c r="H33" s="347">
        <v>1845</v>
      </c>
      <c r="I33" s="347">
        <f>E33-G33+H33</f>
        <v>-5436.3404999999984</v>
      </c>
      <c r="J33" s="348">
        <v>31372.112000000001</v>
      </c>
      <c r="K33" s="129"/>
      <c r="L33" s="158"/>
      <c r="M33" s="158"/>
    </row>
    <row r="34" spans="1:13" ht="14.1" customHeight="1" thickBot="1" x14ac:dyDescent="0.35">
      <c r="A34" s="22"/>
      <c r="B34" s="131"/>
      <c r="C34" s="349" t="s">
        <v>67</v>
      </c>
      <c r="D34" s="325">
        <v>2100</v>
      </c>
      <c r="E34" s="350">
        <v>2100</v>
      </c>
      <c r="F34" s="350">
        <v>23</v>
      </c>
      <c r="G34" s="350">
        <f>H33</f>
        <v>1845</v>
      </c>
      <c r="H34" s="350"/>
      <c r="I34" s="350">
        <f>E34-G34</f>
        <v>255</v>
      </c>
      <c r="J34" s="351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3294.3890500000002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6">
        <v>687</v>
      </c>
      <c r="E36" s="327">
        <v>687</v>
      </c>
      <c r="F36" s="352">
        <v>27</v>
      </c>
      <c r="G36" s="352">
        <v>533.21299999999997</v>
      </c>
      <c r="H36" s="327"/>
      <c r="I36" s="381">
        <f>E36-G36</f>
        <v>153.78700000000003</v>
      </c>
      <c r="J36" s="413">
        <v>475.98829999999998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26">
        <v>3000</v>
      </c>
      <c r="E37" s="327">
        <v>3000</v>
      </c>
      <c r="F37" s="327">
        <v>12</v>
      </c>
      <c r="G37" s="327">
        <v>3613</v>
      </c>
      <c r="H37" s="380"/>
      <c r="I37" s="381">
        <f>E37-G37</f>
        <v>-613</v>
      </c>
      <c r="J37" s="413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26">
        <v>7000</v>
      </c>
      <c r="E38" s="327">
        <v>7000</v>
      </c>
      <c r="F38" s="327">
        <v>1.5319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26"/>
      <c r="E39" s="327"/>
      <c r="F39" s="327"/>
      <c r="G39" s="327">
        <v>64</v>
      </c>
      <c r="H39" s="327"/>
      <c r="I39" s="381">
        <f t="shared" si="1"/>
        <v>-64</v>
      </c>
      <c r="J39" s="413">
        <v>36</v>
      </c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28">
        <f>D21+D24+D35+D36+D37+D38+D39</f>
        <v>412011</v>
      </c>
      <c r="E40" s="329">
        <f>E21+E24+E35+E36+E37+E38+E39</f>
        <v>414407</v>
      </c>
      <c r="F40" s="199">
        <f>F21+F24+F35+F36+F38+F39+F37</f>
        <v>3308.6974</v>
      </c>
      <c r="G40" s="199">
        <f>G21+G24+G35+G36+G37+G38+G39</f>
        <v>407252.07180000003</v>
      </c>
      <c r="H40" s="199">
        <f>H26+H27+H28+H29+H33</f>
        <v>21339</v>
      </c>
      <c r="I40" s="308">
        <f>I21+I24+I35+I36+I37+I38+I39</f>
        <v>7154.9282000000048</v>
      </c>
      <c r="J40" s="200">
        <f>J21+J24+J35+J36+J37+J38+J39</f>
        <v>400984.60130000004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115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" thickBot="1" x14ac:dyDescent="0.35">
      <c r="B56" s="143"/>
      <c r="C56" s="180" t="s">
        <v>19</v>
      </c>
      <c r="D56" s="198" t="s">
        <v>20</v>
      </c>
      <c r="E56" s="196" t="str">
        <f>F20</f>
        <v>LANDET KVANTUM UKE 51</v>
      </c>
      <c r="F56" s="196" t="str">
        <f>G20</f>
        <v>LANDET KVANTUM T.O.M UKE 51</v>
      </c>
      <c r="G56" s="196" t="str">
        <f>I20</f>
        <v>RESTKVOTER</v>
      </c>
      <c r="H56" s="197" t="str">
        <f>J20</f>
        <v>LANDET KVANTUM T.O.M. UKE 51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383" t="s">
        <v>35</v>
      </c>
      <c r="D57" s="430"/>
      <c r="E57" s="400">
        <v>125.0147</v>
      </c>
      <c r="F57" s="358">
        <v>2562.3616000000002</v>
      </c>
      <c r="G57" s="435"/>
      <c r="H57" s="398">
        <v>2505.7222000000002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31"/>
      <c r="E58" s="385">
        <v>24.309000000000001</v>
      </c>
      <c r="F58" s="405">
        <v>1827.4256</v>
      </c>
      <c r="G58" s="436"/>
      <c r="H58" s="360">
        <v>1613.4289000000001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32"/>
      <c r="E59" s="401">
        <v>8.3454999999999995</v>
      </c>
      <c r="F59" s="407">
        <v>95.62</v>
      </c>
      <c r="G59" s="437"/>
      <c r="H59" s="307">
        <v>131.4409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59">
        <v>7100</v>
      </c>
      <c r="E60" s="402">
        <f>SUM(E61:E63)</f>
        <v>1.7570000000000001</v>
      </c>
      <c r="F60" s="358">
        <f>F61+F62+F63</f>
        <v>7717.3009000000002</v>
      </c>
      <c r="G60" s="405">
        <f>D60-F60</f>
        <v>-617.30090000000018</v>
      </c>
      <c r="H60" s="361">
        <f>H61+H62+H63</f>
        <v>7349.1383999999998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6"/>
      <c r="E61" s="386">
        <v>1.2800000000000001E-2</v>
      </c>
      <c r="F61" s="370">
        <v>3468.1161999999999</v>
      </c>
      <c r="G61" s="370"/>
      <c r="H61" s="371">
        <v>3183.86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6"/>
      <c r="E62" s="386">
        <v>0.81740000000000002</v>
      </c>
      <c r="F62" s="370">
        <v>2938.1518000000001</v>
      </c>
      <c r="G62" s="370"/>
      <c r="H62" s="371">
        <v>2781.1826999999998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47"/>
      <c r="E63" s="387">
        <v>0.92679999999999996</v>
      </c>
      <c r="F63" s="388">
        <v>1311.0328999999999</v>
      </c>
      <c r="G63" s="388"/>
      <c r="H63" s="399">
        <v>1384.0957000000001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20.270299999999999</v>
      </c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404"/>
      <c r="F65" s="406">
        <v>135.46430000000001</v>
      </c>
      <c r="G65" s="406"/>
      <c r="H65" s="303">
        <v>0.93310000000000004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308">
        <f>E57+E58+E59+E60+E64+E65</f>
        <v>159.42619999999999</v>
      </c>
      <c r="F66" s="203">
        <f>F57+F58+F59+F60+F64+F65</f>
        <v>12338.9246</v>
      </c>
      <c r="G66" s="203">
        <f>D66-F66</f>
        <v>-113.92460000000028</v>
      </c>
      <c r="H66" s="211">
        <f>H57+H58+H59+H60+H64+H65</f>
        <v>11620.933800000001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6.2" x14ac:dyDescent="0.3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4.4" x14ac:dyDescent="0.3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6.8" thickBot="1" x14ac:dyDescent="0.35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5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3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3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5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3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51</v>
      </c>
      <c r="G84" s="196" t="str">
        <f>G20</f>
        <v>LANDET KVANTUM T.O.M UKE 51</v>
      </c>
      <c r="H84" s="196" t="str">
        <f>I20</f>
        <v>RESTKVOTER</v>
      </c>
      <c r="I84" s="197" t="str">
        <f>J20</f>
        <v>LANDET KVANTUM T.O.M. UKE 51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54" t="s">
        <v>16</v>
      </c>
      <c r="D85" s="321">
        <f>D87+D86</f>
        <v>43724</v>
      </c>
      <c r="E85" s="339">
        <f>E87+E86</f>
        <v>49319</v>
      </c>
      <c r="F85" s="339">
        <f>F87+F86</f>
        <v>825.33190000000002</v>
      </c>
      <c r="G85" s="339">
        <f>G86+G87</f>
        <v>52584.699400000005</v>
      </c>
      <c r="H85" s="339">
        <f>H86+H87</f>
        <v>-3265.6994000000018</v>
      </c>
      <c r="I85" s="340">
        <f>I86+I87</f>
        <v>44297.289100000002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6" t="s">
        <v>12</v>
      </c>
      <c r="D86" s="322">
        <v>42974</v>
      </c>
      <c r="E86" s="341">
        <v>48569</v>
      </c>
      <c r="F86" s="341">
        <v>825.33190000000002</v>
      </c>
      <c r="G86" s="341">
        <v>52286.133000000002</v>
      </c>
      <c r="H86" s="341">
        <f>E86-G86</f>
        <v>-3717.1330000000016</v>
      </c>
      <c r="I86" s="342">
        <v>43985.4306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298.56639999999999</v>
      </c>
      <c r="H87" s="343">
        <f>E87-G87</f>
        <v>451.43360000000001</v>
      </c>
      <c r="I87" s="344">
        <v>311.85849999999999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78407</v>
      </c>
      <c r="F88" s="339">
        <f t="shared" si="2"/>
        <v>1346.9946</v>
      </c>
      <c r="G88" s="339">
        <f t="shared" si="2"/>
        <v>57915.857300000003</v>
      </c>
      <c r="H88" s="339">
        <f>H89+H94+H95</f>
        <v>20491.1427</v>
      </c>
      <c r="I88" s="340">
        <f t="shared" si="2"/>
        <v>62156.443200000002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58920</v>
      </c>
      <c r="F89" s="345">
        <f t="shared" si="3"/>
        <v>468.75009999999997</v>
      </c>
      <c r="G89" s="345">
        <f t="shared" si="3"/>
        <v>38958.386500000001</v>
      </c>
      <c r="H89" s="345">
        <f>H90+H91+H92+H93</f>
        <v>19961.613499999999</v>
      </c>
      <c r="I89" s="346">
        <f t="shared" si="3"/>
        <v>45364.578400000006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1" t="s">
        <v>22</v>
      </c>
      <c r="D90" s="324">
        <f>14887+530</f>
        <v>15417</v>
      </c>
      <c r="E90" s="347">
        <v>17322</v>
      </c>
      <c r="F90" s="347">
        <v>17.816700000000001</v>
      </c>
      <c r="G90" s="347">
        <v>7724.8224</v>
      </c>
      <c r="H90" s="347">
        <f t="shared" ref="H90:H96" si="4">E90-G90</f>
        <v>9597.1775999999991</v>
      </c>
      <c r="I90" s="348">
        <v>8063.6621999999998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1" t="s">
        <v>23</v>
      </c>
      <c r="D91" s="324">
        <f>13725+664</f>
        <v>14389</v>
      </c>
      <c r="E91" s="347">
        <v>16145</v>
      </c>
      <c r="F91" s="347">
        <v>225.59440000000001</v>
      </c>
      <c r="G91" s="347">
        <v>10460.156999999999</v>
      </c>
      <c r="H91" s="347">
        <f t="shared" si="4"/>
        <v>5684.8430000000008</v>
      </c>
      <c r="I91" s="348">
        <v>11791.735500000001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1" t="s">
        <v>24</v>
      </c>
      <c r="D92" s="324">
        <v>15573</v>
      </c>
      <c r="E92" s="347">
        <v>17566</v>
      </c>
      <c r="F92" s="347">
        <v>225.339</v>
      </c>
      <c r="G92" s="347">
        <v>12682.157800000001</v>
      </c>
      <c r="H92" s="347">
        <f t="shared" si="4"/>
        <v>4883.8421999999991</v>
      </c>
      <c r="I92" s="348">
        <v>13091.6566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1" t="s">
        <v>25</v>
      </c>
      <c r="D93" s="324">
        <v>8605</v>
      </c>
      <c r="E93" s="347">
        <v>7887</v>
      </c>
      <c r="F93" s="347"/>
      <c r="G93" s="347">
        <v>8091.2493000000004</v>
      </c>
      <c r="H93" s="347">
        <f t="shared" si="4"/>
        <v>-204.2493000000004</v>
      </c>
      <c r="I93" s="348">
        <v>12417.524100000001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2" t="s">
        <v>32</v>
      </c>
      <c r="D94" s="323">
        <v>12841</v>
      </c>
      <c r="E94" s="345">
        <v>13049</v>
      </c>
      <c r="F94" s="345">
        <v>853.61500000000001</v>
      </c>
      <c r="G94" s="345">
        <v>16607.788</v>
      </c>
      <c r="H94" s="345">
        <f t="shared" si="4"/>
        <v>-3558.7880000000005</v>
      </c>
      <c r="I94" s="346">
        <v>13844.032300000001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3" t="s">
        <v>63</v>
      </c>
      <c r="D95" s="332">
        <v>5707</v>
      </c>
      <c r="E95" s="356">
        <v>6438</v>
      </c>
      <c r="F95" s="356">
        <v>24.6295</v>
      </c>
      <c r="G95" s="356">
        <v>2349.6828</v>
      </c>
      <c r="H95" s="356">
        <f t="shared" si="4"/>
        <v>4088.3172</v>
      </c>
      <c r="I95" s="357">
        <v>2947.8325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412">
        <v>309</v>
      </c>
      <c r="E96" s="352">
        <v>309</v>
      </c>
      <c r="F96" s="352">
        <v>1.03E-2</v>
      </c>
      <c r="G96" s="352">
        <v>28.518999999999998</v>
      </c>
      <c r="H96" s="352">
        <f t="shared" si="4"/>
        <v>280.48099999999999</v>
      </c>
      <c r="I96" s="353">
        <v>26.009399999999999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26">
        <v>300</v>
      </c>
      <c r="E97" s="327">
        <v>300</v>
      </c>
      <c r="F97" s="327">
        <v>1.12E-2</v>
      </c>
      <c r="G97" s="327">
        <v>300</v>
      </c>
      <c r="H97" s="327">
        <f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160</v>
      </c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28">
        <f t="shared" ref="D99:G99" si="5">D85+D88+D96+D97+D98</f>
        <v>116865</v>
      </c>
      <c r="E99" s="333">
        <f t="shared" si="5"/>
        <v>128335</v>
      </c>
      <c r="F99" s="414">
        <f t="shared" si="5"/>
        <v>2172.348</v>
      </c>
      <c r="G99" s="414">
        <f t="shared" si="5"/>
        <v>110903.07570000002</v>
      </c>
      <c r="H99" s="226">
        <f>H85+H88+H96+H97+H98</f>
        <v>17431.924299999999</v>
      </c>
      <c r="I99" s="200">
        <f>I85+I88+I96+I97+I98</f>
        <v>106939.7417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111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51</v>
      </c>
      <c r="G118" s="196" t="str">
        <f>G20</f>
        <v>LANDET KVANTUM T.O.M UKE 51</v>
      </c>
      <c r="H118" s="196" t="str">
        <f>I20</f>
        <v>RESTKVOTER</v>
      </c>
      <c r="I118" s="197" t="str">
        <f>J20</f>
        <v>LANDET KVANTUM T.O.M. UKE 51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5" t="s">
        <v>110</v>
      </c>
      <c r="D119" s="238">
        <f>D120+D121+D122</f>
        <v>48557</v>
      </c>
      <c r="E119" s="384">
        <f>E120+E121+E122</f>
        <v>49668</v>
      </c>
      <c r="F119" s="238">
        <f>F120+F121+F122</f>
        <v>648.8664</v>
      </c>
      <c r="G119" s="238">
        <f>G120+G121+G122</f>
        <v>45306.960500000001</v>
      </c>
      <c r="H119" s="358">
        <f>E119-G119</f>
        <v>4361.039499999999</v>
      </c>
      <c r="I119" s="361">
        <f>I120+I121+I122</f>
        <v>42484.499799999998</v>
      </c>
      <c r="J119" s="158"/>
      <c r="K119" s="129"/>
      <c r="L119" s="158"/>
      <c r="M119" s="158"/>
    </row>
    <row r="120" spans="2:13" ht="14.1" customHeight="1" x14ac:dyDescent="0.3">
      <c r="B120" s="9"/>
      <c r="C120" s="266" t="s">
        <v>12</v>
      </c>
      <c r="D120" s="250">
        <v>38846</v>
      </c>
      <c r="E120" s="389">
        <v>40048</v>
      </c>
      <c r="F120" s="250">
        <v>648.8664</v>
      </c>
      <c r="G120" s="250">
        <v>39224.976000000002</v>
      </c>
      <c r="H120" s="362">
        <f t="shared" ref="H120:H126" si="6">E120-G120</f>
        <v>823.02399999999761</v>
      </c>
      <c r="I120" s="363">
        <v>36265.3842</v>
      </c>
      <c r="J120" s="158"/>
      <c r="K120" s="129"/>
      <c r="L120" s="158"/>
      <c r="M120" s="158"/>
    </row>
    <row r="121" spans="2:13" ht="14.1" customHeight="1" x14ac:dyDescent="0.3">
      <c r="B121" s="9"/>
      <c r="C121" s="266" t="s">
        <v>11</v>
      </c>
      <c r="D121" s="250">
        <v>9211</v>
      </c>
      <c r="E121" s="389">
        <v>9120</v>
      </c>
      <c r="F121" s="250"/>
      <c r="G121" s="250">
        <v>6081.9844999999996</v>
      </c>
      <c r="H121" s="362">
        <f t="shared" si="6"/>
        <v>3038.0155000000004</v>
      </c>
      <c r="I121" s="363">
        <v>6219.1156000000001</v>
      </c>
      <c r="J121" s="158"/>
      <c r="K121" s="129"/>
      <c r="L121" s="158"/>
      <c r="M121" s="158"/>
    </row>
    <row r="122" spans="2:13" ht="15" thickBot="1" x14ac:dyDescent="0.35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6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68" t="s">
        <v>41</v>
      </c>
      <c r="D123" s="301">
        <v>32809</v>
      </c>
      <c r="E123" s="236">
        <v>31814</v>
      </c>
      <c r="F123" s="301"/>
      <c r="G123" s="301">
        <v>31552.243699999999</v>
      </c>
      <c r="H123" s="304">
        <f t="shared" si="6"/>
        <v>261.75630000000092</v>
      </c>
      <c r="I123" s="306">
        <v>28458.876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69" t="s">
        <v>17</v>
      </c>
      <c r="D124" s="231">
        <f>D125+D130+D133</f>
        <v>50702</v>
      </c>
      <c r="E124" s="236">
        <f>E125+E130+E133</f>
        <v>51281</v>
      </c>
      <c r="F124" s="231">
        <f>F125+F130+F133</f>
        <v>192.27940000000001</v>
      </c>
      <c r="G124" s="231">
        <f>G133+G130+G125</f>
        <v>48029.793399999995</v>
      </c>
      <c r="H124" s="366">
        <f t="shared" si="6"/>
        <v>3251.206600000005</v>
      </c>
      <c r="I124" s="367">
        <f>I125+I130+I133</f>
        <v>47753.558099999995</v>
      </c>
      <c r="J124" s="119"/>
      <c r="K124" s="129"/>
      <c r="L124" s="158"/>
      <c r="M124" s="158"/>
    </row>
    <row r="125" spans="2:13" ht="15.75" customHeight="1" x14ac:dyDescent="0.3">
      <c r="B125" s="2"/>
      <c r="C125" s="270" t="s">
        <v>109</v>
      </c>
      <c r="D125" s="394">
        <f>D126+D127+D128+D129</f>
        <v>38234</v>
      </c>
      <c r="E125" s="391">
        <f>E126+E127+E128+E129</f>
        <v>38170</v>
      </c>
      <c r="F125" s="394">
        <f>F126+F127+F128+F129</f>
        <v>170.46530000000001</v>
      </c>
      <c r="G125" s="394">
        <f>G126+G127+G129+G128</f>
        <v>38156.964999999997</v>
      </c>
      <c r="H125" s="368">
        <f t="shared" si="6"/>
        <v>13.035000000003492</v>
      </c>
      <c r="I125" s="369">
        <f>I126+I127+I128+I129</f>
        <v>37284.186099999999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1" t="s">
        <v>22</v>
      </c>
      <c r="D126" s="246">
        <v>10943</v>
      </c>
      <c r="E126" s="235">
        <v>12050</v>
      </c>
      <c r="F126" s="246">
        <v>42.976199999999999</v>
      </c>
      <c r="G126" s="246">
        <v>7039.8693000000003</v>
      </c>
      <c r="H126" s="370">
        <f t="shared" si="6"/>
        <v>5010.1306999999997</v>
      </c>
      <c r="I126" s="371">
        <v>7848.7154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1" t="s">
        <v>23</v>
      </c>
      <c r="D127" s="246">
        <v>10198</v>
      </c>
      <c r="E127" s="235">
        <v>10841</v>
      </c>
      <c r="F127" s="246">
        <v>53.110100000000003</v>
      </c>
      <c r="G127" s="246">
        <v>9921.9784</v>
      </c>
      <c r="H127" s="370">
        <f>E127-G127</f>
        <v>919.02160000000003</v>
      </c>
      <c r="I127" s="371">
        <v>8830.5367999999999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1" t="s">
        <v>24</v>
      </c>
      <c r="D128" s="246">
        <v>9687</v>
      </c>
      <c r="E128" s="235">
        <v>9282</v>
      </c>
      <c r="F128" s="246">
        <v>74.379000000000005</v>
      </c>
      <c r="G128" s="246">
        <v>11444.1374</v>
      </c>
      <c r="H128" s="370">
        <f t="shared" ref="H128:H134" si="7">E128-G128</f>
        <v>-2162.1373999999996</v>
      </c>
      <c r="I128" s="371">
        <v>9998.4971000000005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1" t="s">
        <v>25</v>
      </c>
      <c r="D129" s="246">
        <v>7406</v>
      </c>
      <c r="E129" s="235">
        <v>5997</v>
      </c>
      <c r="F129" s="246"/>
      <c r="G129" s="246">
        <v>9750.9799000000003</v>
      </c>
      <c r="H129" s="370">
        <f t="shared" si="7"/>
        <v>-3753.9799000000003</v>
      </c>
      <c r="I129" s="371">
        <v>10606.436799999999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2" t="s">
        <v>18</v>
      </c>
      <c r="D130" s="239">
        <f>D131+D132</f>
        <v>5486</v>
      </c>
      <c r="E130" s="392">
        <f>E131+E132</f>
        <v>6059</v>
      </c>
      <c r="F130" s="239">
        <v>1.7363</v>
      </c>
      <c r="G130" s="239">
        <v>3755.4011999999998</v>
      </c>
      <c r="H130" s="372">
        <f t="shared" si="7"/>
        <v>2303.5988000000002</v>
      </c>
      <c r="I130" s="373">
        <v>3910.5342999999998</v>
      </c>
      <c r="J130" s="39"/>
      <c r="K130" s="129"/>
      <c r="L130" s="158"/>
      <c r="M130" s="158"/>
    </row>
    <row r="131" spans="2:13" ht="14.1" customHeight="1" x14ac:dyDescent="0.3">
      <c r="B131" s="9"/>
      <c r="C131" s="271" t="s">
        <v>43</v>
      </c>
      <c r="D131" s="246">
        <v>4986</v>
      </c>
      <c r="E131" s="235">
        <v>5559</v>
      </c>
      <c r="F131" s="246">
        <v>1.3259000000000001</v>
      </c>
      <c r="G131" s="246">
        <v>3691.1030999999998</v>
      </c>
      <c r="H131" s="370">
        <f t="shared" si="7"/>
        <v>1867.8969000000002</v>
      </c>
      <c r="I131" s="371">
        <v>3777.6822999999999</v>
      </c>
      <c r="J131" s="119"/>
      <c r="K131" s="129"/>
      <c r="L131" s="158"/>
      <c r="M131" s="158"/>
    </row>
    <row r="132" spans="2:13" ht="14.1" customHeight="1" x14ac:dyDescent="0.3">
      <c r="B132" s="20"/>
      <c r="C132" s="271" t="s">
        <v>44</v>
      </c>
      <c r="D132" s="246">
        <v>500</v>
      </c>
      <c r="E132" s="235">
        <v>500</v>
      </c>
      <c r="F132" s="246">
        <f>F130-F131</f>
        <v>0.41039999999999988</v>
      </c>
      <c r="G132" s="246">
        <f>G130-G131</f>
        <v>64.298099999999977</v>
      </c>
      <c r="H132" s="370">
        <f t="shared" si="7"/>
        <v>435.70190000000002</v>
      </c>
      <c r="I132" s="371">
        <f>I130-I131</f>
        <v>132.85199999999986</v>
      </c>
      <c r="J132" s="39"/>
      <c r="K132" s="129"/>
      <c r="L132" s="158"/>
      <c r="M132" s="158"/>
    </row>
    <row r="133" spans="2:13" ht="15" thickBot="1" x14ac:dyDescent="0.35">
      <c r="B133" s="9"/>
      <c r="C133" s="273" t="s">
        <v>63</v>
      </c>
      <c r="D133" s="263">
        <v>6982</v>
      </c>
      <c r="E133" s="393">
        <v>7052</v>
      </c>
      <c r="F133" s="263">
        <v>20.0778</v>
      </c>
      <c r="G133" s="263">
        <v>6117.4272000000001</v>
      </c>
      <c r="H133" s="374">
        <f t="shared" si="7"/>
        <v>934.57279999999992</v>
      </c>
      <c r="I133" s="375">
        <v>6558.8377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69" t="s">
        <v>13</v>
      </c>
      <c r="D134" s="231">
        <v>132</v>
      </c>
      <c r="E134" s="236">
        <v>132</v>
      </c>
      <c r="F134" s="231">
        <v>7.6999999999999999E-2</v>
      </c>
      <c r="G134" s="231">
        <v>7.7099000000000002</v>
      </c>
      <c r="H134" s="395">
        <f t="shared" si="7"/>
        <v>124.2901</v>
      </c>
      <c r="I134" s="396">
        <v>104.39279999999999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4" t="s">
        <v>76</v>
      </c>
      <c r="D135" s="302">
        <v>2000</v>
      </c>
      <c r="E135" s="305">
        <v>2000</v>
      </c>
      <c r="F135" s="302">
        <v>0.44569999999999999</v>
      </c>
      <c r="G135" s="302">
        <v>2000</v>
      </c>
      <c r="H135" s="305">
        <f t="shared" ref="H135" si="8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69" t="s">
        <v>45</v>
      </c>
      <c r="D136" s="231">
        <v>250</v>
      </c>
      <c r="E136" s="236">
        <v>250</v>
      </c>
      <c r="F136" s="231"/>
      <c r="G136" s="231">
        <v>220.52</v>
      </c>
      <c r="H136" s="236">
        <f>E136-G136</f>
        <v>29.47999999999999</v>
      </c>
      <c r="I136" s="237">
        <v>170.227</v>
      </c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229"/>
      <c r="E137" s="240"/>
      <c r="F137" s="229"/>
      <c r="G137" s="229">
        <v>711</v>
      </c>
      <c r="H137" s="240">
        <f>E137-G137</f>
        <v>-711</v>
      </c>
      <c r="I137" s="303">
        <v>491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135145</v>
      </c>
      <c r="F138" s="188">
        <f>F119+F123+F124+F134+F135+F136+F137</f>
        <v>841.66849999999999</v>
      </c>
      <c r="G138" s="188">
        <f>G119+G123+G124+G134+G135+G136+G137</f>
        <v>127828.22750000001</v>
      </c>
      <c r="H138" s="203">
        <f>E138-G138</f>
        <v>7316.7724999999919</v>
      </c>
      <c r="I138" s="200">
        <f>I119+I123+I124+I134+I135+I136+I137</f>
        <v>121462.55369999999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377" t="s">
        <v>108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124" t="s">
        <v>107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 t="s">
        <v>116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" thickBot="1" x14ac:dyDescent="0.35">
      <c r="B157" s="120"/>
      <c r="C157" s="107" t="s">
        <v>19</v>
      </c>
      <c r="D157" s="114" t="s">
        <v>20</v>
      </c>
      <c r="E157" s="70" t="str">
        <f>F20</f>
        <v>LANDET KVANTUM UKE 51</v>
      </c>
      <c r="F157" s="70" t="str">
        <f>G20</f>
        <v>LANDET KVANTUM T.O.M UKE 51</v>
      </c>
      <c r="G157" s="70" t="str">
        <f>I20</f>
        <v>RESTKVOTER</v>
      </c>
      <c r="H157" s="93" t="str">
        <f>J20</f>
        <v>LANDET KVANTUM T.O.M. UKE 51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28.428899999999999</v>
      </c>
      <c r="F158" s="185">
        <v>16044.458199999999</v>
      </c>
      <c r="G158" s="185">
        <f>D158-F158</f>
        <v>1432.5418000000009</v>
      </c>
      <c r="H158" s="223">
        <v>17810.792600000001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/>
      <c r="F159" s="185">
        <v>32.020499999999998</v>
      </c>
      <c r="G159" s="185">
        <f>D159-F159</f>
        <v>67.979500000000002</v>
      </c>
      <c r="H159" s="223">
        <v>20.012699999999999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28.428899999999999</v>
      </c>
      <c r="F161" s="187">
        <f>SUM(F158:F160)</f>
        <v>16076.4787</v>
      </c>
      <c r="G161" s="187">
        <f>D161-F161</f>
        <v>1523.5213000000003</v>
      </c>
      <c r="H161" s="210">
        <f>SUM(H158:H160)</f>
        <v>17830.8053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51</v>
      </c>
      <c r="G177" s="70" t="str">
        <f>G20</f>
        <v>LANDET KVANTUM T.O.M UKE 51</v>
      </c>
      <c r="H177" s="70" t="str">
        <f>I20</f>
        <v>RESTKVOTER</v>
      </c>
      <c r="I177" s="93" t="str">
        <f>J20</f>
        <v>LANDET KVANTUM T.O.M. UKE 51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H178" si="9">D179+D180+D181+D182</f>
        <v>38009</v>
      </c>
      <c r="E178" s="312">
        <f>E179+E180+E181+E182</f>
        <v>39880</v>
      </c>
      <c r="F178" s="232">
        <f>F179+F180+F181+F182</f>
        <v>29.368200000000002</v>
      </c>
      <c r="G178" s="232">
        <f t="shared" si="9"/>
        <v>41079.475299999998</v>
      </c>
      <c r="H178" s="312">
        <f t="shared" si="9"/>
        <v>-1199.4752999999992</v>
      </c>
      <c r="I178" s="317">
        <f>I179+I180+I181+I182</f>
        <v>24646.502100000002</v>
      </c>
      <c r="J178" s="81"/>
      <c r="K178" s="58"/>
      <c r="L178" s="194"/>
      <c r="M178" s="194"/>
    </row>
    <row r="179" spans="1:13" ht="14.1" customHeight="1" x14ac:dyDescent="0.3">
      <c r="B179" s="50"/>
      <c r="C179" s="300" t="s">
        <v>105</v>
      </c>
      <c r="D179" s="294">
        <v>24096</v>
      </c>
      <c r="E179" s="310">
        <v>25535</v>
      </c>
      <c r="F179" s="294"/>
      <c r="G179" s="294">
        <v>32067.148799999999</v>
      </c>
      <c r="H179" s="310">
        <f>E179-G179</f>
        <v>-6532.148799999999</v>
      </c>
      <c r="I179" s="315">
        <v>15045.4907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4">
        <v>6272</v>
      </c>
      <c r="E180" s="310">
        <v>6646</v>
      </c>
      <c r="F180" s="294"/>
      <c r="G180" s="294">
        <v>2893.6214</v>
      </c>
      <c r="H180" s="310">
        <f t="shared" ref="H180:H182" si="10">E180-G180</f>
        <v>3752.3786</v>
      </c>
      <c r="I180" s="315">
        <v>2094.9569999999999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4">
        <v>1758</v>
      </c>
      <c r="E181" s="310">
        <v>1794</v>
      </c>
      <c r="F181" s="294">
        <v>29.368200000000002</v>
      </c>
      <c r="G181" s="294">
        <v>1979.9372000000001</v>
      </c>
      <c r="H181" s="310">
        <f t="shared" si="10"/>
        <v>-185.93720000000008</v>
      </c>
      <c r="I181" s="315">
        <v>2856.6361000000002</v>
      </c>
      <c r="J181" s="81"/>
      <c r="K181" s="58"/>
      <c r="L181" s="194"/>
      <c r="M181" s="194"/>
    </row>
    <row r="182" spans="1:13" ht="14.1" customHeight="1" thickBot="1" x14ac:dyDescent="0.35">
      <c r="B182" s="50"/>
      <c r="C182" s="408" t="s">
        <v>49</v>
      </c>
      <c r="D182" s="409">
        <v>5883</v>
      </c>
      <c r="E182" s="410">
        <v>5905</v>
      </c>
      <c r="F182" s="409"/>
      <c r="G182" s="409">
        <v>4138.7678999999998</v>
      </c>
      <c r="H182" s="410">
        <f t="shared" si="10"/>
        <v>1766.2321000000002</v>
      </c>
      <c r="I182" s="411">
        <v>4649.4183000000003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2" t="s">
        <v>41</v>
      </c>
      <c r="D183" s="295">
        <v>5500</v>
      </c>
      <c r="E183" s="314">
        <v>5500</v>
      </c>
      <c r="F183" s="295"/>
      <c r="G183" s="295">
        <v>2663.0545999999999</v>
      </c>
      <c r="H183" s="314">
        <f>E183-G183</f>
        <v>2836.9454000000001</v>
      </c>
      <c r="I183" s="319">
        <v>2342.1853999999998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2">
        <v>8000</v>
      </c>
      <c r="F184" s="232">
        <f>F185+F186</f>
        <v>69.110900000000001</v>
      </c>
      <c r="G184" s="232">
        <f>G185+G186</f>
        <v>5538.5308999999997</v>
      </c>
      <c r="H184" s="312">
        <f>E184-G184</f>
        <v>2461.4691000000003</v>
      </c>
      <c r="I184" s="317">
        <f>I185+I186</f>
        <v>4402.5751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4"/>
      <c r="E185" s="310"/>
      <c r="F185" s="294"/>
      <c r="G185" s="294">
        <v>1770.5006000000001</v>
      </c>
      <c r="H185" s="310"/>
      <c r="I185" s="315">
        <v>1121.1098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3"/>
      <c r="F186" s="234">
        <v>69.110900000000001</v>
      </c>
      <c r="G186" s="234">
        <v>3768.0302999999999</v>
      </c>
      <c r="H186" s="313"/>
      <c r="I186" s="318">
        <v>3281.4652999999998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5">
        <v>10</v>
      </c>
      <c r="E187" s="314">
        <v>10</v>
      </c>
      <c r="F187" s="295"/>
      <c r="G187" s="295">
        <v>14.6541</v>
      </c>
      <c r="H187" s="314">
        <f>E187-G187</f>
        <v>-4.6540999999999997</v>
      </c>
      <c r="I187" s="319">
        <v>1.5959000000000001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1"/>
      <c r="F188" s="233">
        <v>0.30299999999999999</v>
      </c>
      <c r="G188" s="233">
        <v>114.01139999999999</v>
      </c>
      <c r="H188" s="311">
        <f>D188-G188</f>
        <v>-114.01139999999999</v>
      </c>
      <c r="I188" s="316">
        <v>108.35850000000001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98.7821</v>
      </c>
      <c r="G189" s="188">
        <f>G178+G183+G184+G187+G188</f>
        <v>49409.726300000002</v>
      </c>
      <c r="H189" s="203">
        <f>H178+H183+H184+H187+H188</f>
        <v>3980.2737000000006</v>
      </c>
      <c r="I189" s="200">
        <f>I178+I183+I184+I187+I188</f>
        <v>31501.217000000001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51</v>
      </c>
      <c r="F206" s="70" t="str">
        <f>G20</f>
        <v>LANDET KVANTUM T.O.M UKE 51</v>
      </c>
      <c r="G206" s="70" t="str">
        <f>I20</f>
        <v>RESTKVOTER</v>
      </c>
      <c r="H206" s="93" t="str">
        <f>J20</f>
        <v>LANDET KVANTUM T.O.M. UKE 51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27.019400000000001</v>
      </c>
      <c r="F207" s="185">
        <v>1017.5837</v>
      </c>
      <c r="G207" s="185"/>
      <c r="H207" s="223">
        <v>1314.8705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73.704700000000003</v>
      </c>
      <c r="F208" s="185">
        <v>4436.5245000000004</v>
      </c>
      <c r="G208" s="185"/>
      <c r="H208" s="223">
        <v>4240.3046999999997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/>
      <c r="F209" s="186">
        <v>8.6376000000000008</v>
      </c>
      <c r="G209" s="186"/>
      <c r="H209" s="224">
        <v>0.14749999999999999</v>
      </c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>
        <v>0.14510000000000001</v>
      </c>
      <c r="F210" s="186">
        <v>12.188800000000001</v>
      </c>
      <c r="G210" s="186"/>
      <c r="H210" s="224">
        <v>27.6616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100.86920000000001</v>
      </c>
      <c r="F211" s="187">
        <f>SUM(F207:F210)</f>
        <v>5474.9346000000005</v>
      </c>
      <c r="G211" s="187">
        <f>D211-F211</f>
        <v>810.0653999999995</v>
      </c>
      <c r="H211" s="210">
        <f>H207+H208+H209+H210</f>
        <v>5582.9843000000001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51
&amp;"-,Normal"&amp;11(iht. motatte landings- og sluttsedler fra fiskesalgslagene; alle tallstørrelser i hele tonn)&amp;R27.12.2017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UKE_51_2017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2017-11-29T09:15:01Z</cp:lastPrinted>
  <dcterms:created xsi:type="dcterms:W3CDTF">2011-07-06T12:13:20Z</dcterms:created>
  <dcterms:modified xsi:type="dcterms:W3CDTF">2017-12-27T10:31:19Z</dcterms:modified>
</cp:coreProperties>
</file>