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"/>
    </mc:Choice>
  </mc:AlternateContent>
  <bookViews>
    <workbookView xWindow="0" yWindow="0" windowWidth="28800" windowHeight="12432" tabRatio="413"/>
  </bookViews>
  <sheets>
    <sheet name="UKE_4_2017" sheetId="1" r:id="rId1"/>
  </sheets>
  <definedNames>
    <definedName name="Z_14D440E4_F18A_4F78_9989_38C1B133222D_.wvu.Cols" localSheetId="0" hidden="1">UKE_4_2017!#REF!</definedName>
    <definedName name="Z_14D440E4_F18A_4F78_9989_38C1B133222D_.wvu.PrintArea" localSheetId="0" hidden="1">UKE_4_2017!$B$1:$M$214</definedName>
    <definedName name="Z_14D440E4_F18A_4F78_9989_38C1B133222D_.wvu.Rows" localSheetId="0" hidden="1">UKE_4_2017!$326:$1048576,UKE_4_2017!$215:$325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84" i="1" l="1"/>
  <c r="G184" i="1"/>
  <c r="I184" i="1"/>
  <c r="F132" i="1"/>
  <c r="G132" i="1"/>
  <c r="I132" i="1"/>
  <c r="D211" i="1" l="1"/>
  <c r="E186" i="1" l="1"/>
  <c r="E178" i="1"/>
  <c r="E189" i="1" s="1"/>
  <c r="F161" i="1"/>
  <c r="E161" i="1"/>
  <c r="D161" i="1"/>
  <c r="G160" i="1"/>
  <c r="G159" i="1"/>
  <c r="G158" i="1"/>
  <c r="E130" i="1"/>
  <c r="H137" i="1"/>
  <c r="H136" i="1"/>
  <c r="H135" i="1"/>
  <c r="H134" i="1"/>
  <c r="H133" i="1"/>
  <c r="H132" i="1"/>
  <c r="H131" i="1"/>
  <c r="D130" i="1"/>
  <c r="H130" i="1" s="1"/>
  <c r="H129" i="1"/>
  <c r="H128" i="1"/>
  <c r="H127" i="1"/>
  <c r="H126" i="1"/>
  <c r="I125" i="1"/>
  <c r="I124" i="1" s="1"/>
  <c r="G125" i="1"/>
  <c r="G124" i="1" s="1"/>
  <c r="F125" i="1"/>
  <c r="F124" i="1" s="1"/>
  <c r="E125" i="1"/>
  <c r="D125" i="1"/>
  <c r="D124" i="1" s="1"/>
  <c r="E124" i="1"/>
  <c r="H123" i="1"/>
  <c r="H122" i="1"/>
  <c r="H121" i="1"/>
  <c r="H120" i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I138" i="1" l="1"/>
  <c r="G161" i="1"/>
  <c r="G138" i="1"/>
  <c r="H124" i="1"/>
  <c r="F138" i="1"/>
  <c r="H119" i="1"/>
  <c r="H125" i="1"/>
  <c r="G60" i="1"/>
  <c r="H138" i="1" l="1"/>
  <c r="H98" i="1"/>
  <c r="H97" i="1"/>
  <c r="H96" i="1"/>
  <c r="H95" i="1"/>
  <c r="H94" i="1"/>
  <c r="H93" i="1"/>
  <c r="H92" i="1"/>
  <c r="D91" i="1"/>
  <c r="H91" i="1" s="1"/>
  <c r="D90" i="1"/>
  <c r="H90" i="1" s="1"/>
  <c r="I89" i="1"/>
  <c r="I88" i="1" s="1"/>
  <c r="G89" i="1"/>
  <c r="F89" i="1"/>
  <c r="E89" i="1"/>
  <c r="E88" i="1" s="1"/>
  <c r="D89" i="1"/>
  <c r="D88" i="1" s="1"/>
  <c r="D99" i="1" s="1"/>
  <c r="G88" i="1"/>
  <c r="F88" i="1"/>
  <c r="H87" i="1"/>
  <c r="H86" i="1"/>
  <c r="H85" i="1" s="1"/>
  <c r="I85" i="1"/>
  <c r="G85" i="1"/>
  <c r="F85" i="1"/>
  <c r="E85" i="1"/>
  <c r="E99" i="1" s="1"/>
  <c r="D85" i="1"/>
  <c r="F84" i="1"/>
  <c r="G84" i="1"/>
  <c r="H84" i="1"/>
  <c r="I84" i="1"/>
  <c r="H78" i="1"/>
  <c r="F78" i="1"/>
  <c r="D78" i="1"/>
  <c r="H40" i="1"/>
  <c r="E40" i="1"/>
  <c r="I39" i="1"/>
  <c r="I38" i="1"/>
  <c r="I37" i="1"/>
  <c r="I36" i="1"/>
  <c r="I35" i="1"/>
  <c r="I34" i="1"/>
  <c r="I33" i="1"/>
  <c r="I32" i="1" s="1"/>
  <c r="J32" i="1"/>
  <c r="G32" i="1"/>
  <c r="F32" i="1"/>
  <c r="D32" i="1"/>
  <c r="D24" i="1" s="1"/>
  <c r="D40" i="1" s="1"/>
  <c r="I31" i="1"/>
  <c r="I30" i="1"/>
  <c r="I29" i="1"/>
  <c r="I28" i="1"/>
  <c r="D27" i="1"/>
  <c r="I27" i="1" s="1"/>
  <c r="D26" i="1"/>
  <c r="D25" i="1" s="1"/>
  <c r="J25" i="1"/>
  <c r="G25" i="1"/>
  <c r="G24" i="1" s="1"/>
  <c r="F25" i="1"/>
  <c r="I23" i="1"/>
  <c r="I22" i="1"/>
  <c r="J21" i="1"/>
  <c r="G21" i="1"/>
  <c r="F21" i="1"/>
  <c r="D21" i="1"/>
  <c r="H14" i="1"/>
  <c r="F14" i="1"/>
  <c r="D14" i="1"/>
  <c r="G99" i="1" l="1"/>
  <c r="F24" i="1"/>
  <c r="F40" i="1" s="1"/>
  <c r="G40" i="1"/>
  <c r="F99" i="1"/>
  <c r="H89" i="1"/>
  <c r="H88" i="1" s="1"/>
  <c r="H99" i="1" s="1"/>
  <c r="J24" i="1"/>
  <c r="J40" i="1" s="1"/>
  <c r="I21" i="1"/>
  <c r="I99" i="1"/>
  <c r="I26" i="1"/>
  <c r="I25" i="1" s="1"/>
  <c r="I24" i="1" s="1"/>
  <c r="I40" i="1" l="1"/>
  <c r="H170" i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H187" i="1"/>
  <c r="H184" i="1"/>
  <c r="H183" i="1"/>
  <c r="H182" i="1"/>
  <c r="H181" i="1"/>
  <c r="H180" i="1"/>
  <c r="H179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<sst xmlns="http://schemas.openxmlformats.org/spreadsheetml/2006/main" count="230" uniqueCount="120">
  <si>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</si>
  <si>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</si>
  <si>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</si>
  <si>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</si>
  <si>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</si>
  <si>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</si>
  <si>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</si>
  <si>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</si>
  <si>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</si>
  <si>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</si>
  <si>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</si>
  <si>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</si>
  <si>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</si>
  <si>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</si>
  <si>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</si>
  <si>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</si>
  <si>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</si>
  <si>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</si>
  <si>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</si>
  <si>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</si>
  <si>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</si>
  <si>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</si>
  <si>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</si>
  <si>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</si>
  <si>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</si>
  <si>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</si>
  <si>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</si>
  <si>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</si>
  <si>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</si>
  <si>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</si>
  <si>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</si>
  <si>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</si>
  <si>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</si>
  <si>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</si>
  <si>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</si>
  <si>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</si>
  <si>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</si>
  <si>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</si>
  <si>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</si>
  <si>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</si>
  <si>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</si>
  <si>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</si>
  <si>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</si>
  <si>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</si>
  <si>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</si>
  <si>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</si>
  <si>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</si>
  <si>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</si>
  <si>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</si>
  <si>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</si>
  <si>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</si>
  <si>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</si>
  <si>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</si>
  <si>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</si>
  <si>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</si>
  <si>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</si>
  <si>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</si>
  <si>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</si>
  <si>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</si>
  <si>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</si>
  <si>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</si>
  <si>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</si>
  <si>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</si>
  <si>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</si>
  <si>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</si>
  <si>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</si>
  <si>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</si>
  <si>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</si>
  <si>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</si>
  <si>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</si>
  <si>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</si>
  <si>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</si>
  <si>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</si>
  <si>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</si>
  <si>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</si>
  <si>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</si>
  <si>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</si>
  <si>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</si>
  <si>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</si>
  <si>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</si>
  <si>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</si>
  <si>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</si>
  <si>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</si>
  <si>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</si>
  <si>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</si>
  <si>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</si>
  <si>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</si>
  <si>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</si>
  <si>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</si>
  <si>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</si>
  <si>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</si>
  <si>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</si>
  <si>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</si>
  <si>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r>
      <t>JUSTERTE GRUPPEKVOTER</t>
    </r>
    <r>
      <rPr>
        <b/>
        <vertAlign val="superscript"/>
        <sz val="12"/>
        <rFont val="Calibri"/>
        <family val="2"/>
      </rPr>
      <t>4</t>
    </r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</si>
  <si>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</si>
  <si>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</si>
  <si>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</si>
  <si>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4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</si>
  <si>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</si>
  <si>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</si>
  <si>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t>JUSTERTE GRUPPEKVOTER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</si>
  <si>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</si>
  <si>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2 </t>
    </r>
    <r>
      <rPr>
        <sz val="9"/>
        <color theme="1"/>
        <rFont val="Calibri"/>
        <family val="2"/>
      </rPr>
      <t>Registrert rekreasjonsfiske utgjør ..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</si>
  <si>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</si>
  <si>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</si>
  <si>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</si>
  <si>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</si>
  <si>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</si>
  <si>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</si>
  <si>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JUSTERTE GRUPPEKVOTER</t>
    </r>
    <r>
      <rPr>
        <b/>
        <vertAlign val="superscript"/>
        <sz val="12"/>
        <rFont val="Calibri"/>
        <family val="2"/>
      </rPr>
      <t>1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</si>
  <si>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</si>
  <si>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</si>
  <si>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overføringer av kvantum mellom kvoteår, det forventes at de justerte kvotene er beregnet ca. 1. februar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</si>
  <si>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</si>
  <si>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4</t>
  </si>
  <si>
    <t>LANDET KVANTUM T.O.M UKE 4</t>
  </si>
  <si>
    <t>LANDET KVANTUM T.O.M. UKE 4 2016</t>
  </si>
  <si>
    <r>
      <t xml:space="preserve">3 </t>
    </r>
    <r>
      <rPr>
        <sz val="9"/>
        <color theme="1"/>
        <rFont val="Calibri"/>
        <family val="2"/>
      </rPr>
      <t>Registrert rekreasjonsfiske utgjør 24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</si>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</sst>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15" zoomScale="90" zoomScaleNormal="115" zoomScalePageLayoutView="90" workbookViewId="0">
      <selection activeCell="E129" sqref="E12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43" t="s">
        <v>92</v>
      </c>
      <c r="E20" s="343" t="s">
        <v>93</v>
      </c>
      <c r="F20" s="344" t="s">
        <v>114</v>
      </c>
      <c r="G20" s="344" t="s">
        <v>115</v>
      </c>
      <c r="H20" s="344" t="s">
        <v>84</v>
      </c>
      <c r="I20" s="344" t="s">
        <v>72</v>
      </c>
      <c r="J20" s="345" t="s">
        <v>116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46"/>
      <c r="F21" s="346">
        <f>F23+F22</f>
        <v>1152.9165</v>
      </c>
      <c r="G21" s="346">
        <f>G22+G23</f>
        <v>9784.5992999999999</v>
      </c>
      <c r="H21" s="346"/>
      <c r="I21" s="346">
        <f>I23+I22</f>
        <v>120005.4007</v>
      </c>
      <c r="J21" s="347">
        <f>J23+J22</f>
        <v>13377.178399999999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48"/>
      <c r="F22" s="348">
        <v>1152.9165</v>
      </c>
      <c r="G22" s="348">
        <v>9778.2512999999999</v>
      </c>
      <c r="H22" s="348"/>
      <c r="I22" s="348">
        <f>D22-G22</f>
        <v>119261.7487</v>
      </c>
      <c r="J22" s="349">
        <v>13334.9234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42">
        <v>750</v>
      </c>
      <c r="E23" s="350"/>
      <c r="F23" s="350"/>
      <c r="G23" s="350">
        <v>6.3479999999999999</v>
      </c>
      <c r="H23" s="350"/>
      <c r="I23" s="348">
        <f>D23-G23</f>
        <v>743.65200000000004</v>
      </c>
      <c r="J23" s="351">
        <v>42.255000000000003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46"/>
      <c r="F24" s="346">
        <f>F32+F31+F25</f>
        <v>3846.8567000000003</v>
      </c>
      <c r="G24" s="346">
        <f>G25+G31+G32</f>
        <v>9963.8904999999995</v>
      </c>
      <c r="H24" s="346"/>
      <c r="I24" s="346">
        <f>I25+I31+I32</f>
        <v>257570.10949999999</v>
      </c>
      <c r="J24" s="347">
        <f>J25+J31+J32</f>
        <v>15941.281300000001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52"/>
      <c r="F25" s="352">
        <f>F26+F27+F28+F29</f>
        <v>2793.5761000000002</v>
      </c>
      <c r="G25" s="352">
        <f>G26+G27+G28+G29</f>
        <v>6541.0667999999996</v>
      </c>
      <c r="H25" s="352"/>
      <c r="I25" s="352">
        <f>I26+I27+I28+I29+I30</f>
        <v>202192.9332</v>
      </c>
      <c r="J25" s="353">
        <f>J26+J27+J28+J29+J30</f>
        <v>11102.726500000001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54"/>
      <c r="F26" s="354">
        <v>604.6549</v>
      </c>
      <c r="G26" s="354">
        <v>2025.4311</v>
      </c>
      <c r="H26" s="354"/>
      <c r="I26" s="354">
        <f>D26-G26</f>
        <v>51454.568899999998</v>
      </c>
      <c r="J26" s="355">
        <v>3529.9281000000001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54"/>
      <c r="F27" s="354">
        <v>936.64380000000006</v>
      </c>
      <c r="G27" s="354">
        <v>2329.8054000000002</v>
      </c>
      <c r="H27" s="354"/>
      <c r="I27" s="354">
        <f t="shared" ref="I27:I30" si="0">D27-G27</f>
        <v>49861.194600000003</v>
      </c>
      <c r="J27" s="355">
        <v>4017.0522000000001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54"/>
      <c r="F28" s="354">
        <v>843.99030000000005</v>
      </c>
      <c r="G28" s="354">
        <v>1607.682</v>
      </c>
      <c r="H28" s="354"/>
      <c r="I28" s="354">
        <f t="shared" si="0"/>
        <v>49846.317999999999</v>
      </c>
      <c r="J28" s="355">
        <v>2733.2795000000001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54"/>
      <c r="F29" s="354">
        <v>408.28710000000001</v>
      </c>
      <c r="G29" s="354">
        <v>578.14829999999995</v>
      </c>
      <c r="H29" s="354"/>
      <c r="I29" s="354">
        <f t="shared" si="0"/>
        <v>33830.851699999999</v>
      </c>
      <c r="J29" s="355">
        <v>822.46669999999995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54"/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52"/>
      <c r="F31" s="352">
        <v>891.95280000000002</v>
      </c>
      <c r="G31" s="352">
        <v>2802.9205999999999</v>
      </c>
      <c r="H31" s="352"/>
      <c r="I31" s="352">
        <f>D31-G31</f>
        <v>30953.079399999999</v>
      </c>
      <c r="J31" s="353">
        <v>3969.4726999999998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52"/>
      <c r="F32" s="352">
        <f>F33</f>
        <v>161.3278</v>
      </c>
      <c r="G32" s="352">
        <f>G33</f>
        <v>619.90309999999999</v>
      </c>
      <c r="H32" s="352"/>
      <c r="I32" s="352">
        <f>I33+I34</f>
        <v>24424.0969</v>
      </c>
      <c r="J32" s="353">
        <f>J33</f>
        <v>869.08209999999997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54"/>
      <c r="F33" s="354">
        <v>161.3278</v>
      </c>
      <c r="G33" s="354">
        <v>619.90309999999999</v>
      </c>
      <c r="H33" s="354"/>
      <c r="I33" s="354">
        <f>D33-G33</f>
        <v>22324.0969</v>
      </c>
      <c r="J33" s="355">
        <v>869.08209999999997</v>
      </c>
      <c r="K33" s="129"/>
      <c r="L33" s="158"/>
      <c r="M33" s="158"/>
    </row>
    <row r="34" spans="1:13" ht="14.1" customHeight="1" thickBot="1" x14ac:dyDescent="0.35">
      <c r="A34" s="22"/>
      <c r="B34" s="131"/>
      <c r="C34" s="356" t="s">
        <v>67</v>
      </c>
      <c r="D34" s="331">
        <v>2100</v>
      </c>
      <c r="E34" s="357"/>
      <c r="F34" s="357"/>
      <c r="G34" s="357"/>
      <c r="H34" s="357"/>
      <c r="I34" s="357">
        <f>D34-G34</f>
        <v>2100</v>
      </c>
      <c r="J34" s="358"/>
      <c r="K34" s="129"/>
      <c r="L34" s="158"/>
      <c r="M34" s="158"/>
    </row>
    <row r="35" spans="1:13" ht="15.75" customHeight="1" thickBot="1" x14ac:dyDescent="0.35">
      <c r="B35" s="120"/>
      <c r="C35" s="175" t="s">
        <v>94</v>
      </c>
      <c r="D35" s="341">
        <v>4000</v>
      </c>
      <c r="E35" s="359"/>
      <c r="F35" s="359">
        <v>0</v>
      </c>
      <c r="G35" s="359"/>
      <c r="H35" s="359"/>
      <c r="I35" s="359">
        <f>D35-G35</f>
        <v>4000</v>
      </c>
      <c r="J35" s="360"/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/>
      <c r="F36" s="333">
        <v>10.682600000000001</v>
      </c>
      <c r="G36" s="333">
        <v>37.85</v>
      </c>
      <c r="H36" s="333"/>
      <c r="I36" s="359">
        <f t="shared" ref="I36:I39" si="1">D36-G36</f>
        <v>649.15</v>
      </c>
      <c r="J36" s="340">
        <v>29.9848</v>
      </c>
      <c r="K36" s="129"/>
      <c r="L36" s="158"/>
      <c r="M36" s="158"/>
    </row>
    <row r="37" spans="1:13" ht="17.25" customHeight="1" thickBot="1" x14ac:dyDescent="0.35">
      <c r="B37" s="120"/>
      <c r="C37" s="175" t="s">
        <v>95</v>
      </c>
      <c r="D37" s="332">
        <v>3000</v>
      </c>
      <c r="E37" s="333"/>
      <c r="F37" s="333"/>
      <c r="G37" s="333"/>
      <c r="H37" s="333"/>
      <c r="I37" s="359">
        <f t="shared" si="1"/>
        <v>3000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/>
      <c r="F38" s="333">
        <v>6.915</v>
      </c>
      <c r="G38" s="333">
        <v>7000</v>
      </c>
      <c r="H38" s="333"/>
      <c r="I38" s="359">
        <f t="shared" si="1"/>
        <v>0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0</v>
      </c>
      <c r="F40" s="199">
        <f>F21+F24+F35+F36+F37+F38+F39</f>
        <v>5017.3708000000006</v>
      </c>
      <c r="G40" s="199">
        <f>G21+G24+G35+G36+G37+G38+G39</f>
        <v>26786.339799999998</v>
      </c>
      <c r="H40" s="199">
        <f>H26+H27+H28+H29+H33</f>
        <v>0</v>
      </c>
      <c r="I40" s="199">
        <f>I21+I24+I35+I36+I37+I38+I39</f>
        <v>385224.66020000004</v>
      </c>
      <c r="J40" s="211">
        <f>J21+J24+J35+J36+J37+J38+J39</f>
        <v>36348.444499999998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96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111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117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C44" s="16" t="s">
        <v>97</v>
      </c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47.4" thickBot="1" x14ac:dyDescent="0.35">
      <c r="B56" s="143"/>
      <c r="C56" s="180" t="s">
        <v>19</v>
      </c>
      <c r="D56" s="198" t="s">
        <v>20</v>
      </c>
      <c r="E56" s="196" t="str">
        <f>F20</f>
        <v>LANDET KVANTUM UKE 4</v>
      </c>
      <c r="F56" s="196" t="str">
        <f>G20</f>
        <v>LANDET KVANTUM T.O.M UKE 4</v>
      </c>
      <c r="G56" s="196" t="str">
        <f>I20</f>
        <v>RESTKVOTER</v>
      </c>
      <c r="H56" s="197" t="str">
        <f>J20</f>
        <v>LANDET KVANTUM T.O.M. UKE 4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429"/>
      <c r="E57" s="365">
        <v>0.1087</v>
      </c>
      <c r="F57" s="365">
        <v>20.713899999999999</v>
      </c>
      <c r="G57" s="434"/>
      <c r="H57" s="242">
        <v>17.930499999999999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0"/>
      <c r="E58" s="366"/>
      <c r="F58" s="366">
        <v>9.1268999999999991</v>
      </c>
      <c r="G58" s="435"/>
      <c r="H58" s="324">
        <v>68.638400000000004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1"/>
      <c r="E59" s="367">
        <v>2.3166000000000002</v>
      </c>
      <c r="F59" s="367">
        <v>2.4439000000000002</v>
      </c>
      <c r="G59" s="436"/>
      <c r="H59" s="325">
        <v>2.0156999999999998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8">
        <v>7100</v>
      </c>
      <c r="E60" s="369">
        <f>SUM(E61:E63)</f>
        <v>0.57240000000000002</v>
      </c>
      <c r="F60" s="369">
        <f>F61+F62+F63</f>
        <v>3.3182</v>
      </c>
      <c r="G60" s="369">
        <f>D60-F60</f>
        <v>7096.6818000000003</v>
      </c>
      <c r="H60" s="370">
        <f>H61+H62+H63</f>
        <v>7.3891000000000009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0.25230000000000002</v>
      </c>
      <c r="F61" s="235">
        <v>1.3657999999999999</v>
      </c>
      <c r="G61" s="235"/>
      <c r="H61" s="237">
        <v>0.3382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0.15809999999999999</v>
      </c>
      <c r="F62" s="235">
        <v>1.2150000000000001</v>
      </c>
      <c r="G62" s="235"/>
      <c r="H62" s="237">
        <v>1.2877000000000001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>
        <v>0.16200000000000001</v>
      </c>
      <c r="F63" s="241">
        <v>0.73740000000000006</v>
      </c>
      <c r="G63" s="241"/>
      <c r="H63" s="237">
        <v>5.7632000000000003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/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/>
      <c r="F65" s="243"/>
      <c r="G65" s="243"/>
      <c r="H65" s="307"/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2.9977</v>
      </c>
      <c r="F66" s="312">
        <f>F57+F58+F59+F60+F64+F65</f>
        <v>35.602899999999998</v>
      </c>
      <c r="G66" s="203">
        <f>D66-F66</f>
        <v>12189.3971</v>
      </c>
      <c r="H66" s="211">
        <f>H57+H58+H59+H60+H64+H65</f>
        <v>95.973699999999994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98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433" t="s">
        <v>99</v>
      </c>
      <c r="D80" s="433"/>
      <c r="E80" s="433"/>
      <c r="F80" s="433"/>
      <c r="G80" s="433"/>
      <c r="H80" s="433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433"/>
      <c r="D81" s="433"/>
      <c r="E81" s="433"/>
      <c r="F81" s="433"/>
      <c r="G81" s="433"/>
      <c r="H81" s="433"/>
      <c r="I81" s="265"/>
      <c r="J81" s="265"/>
      <c r="K81" s="262"/>
      <c r="L81" s="265"/>
      <c r="M81" s="119"/>
    </row>
    <row r="82" spans="1:13" ht="14.1" customHeight="1" x14ac:dyDescent="0.3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4</v>
      </c>
      <c r="G84" s="196" t="str">
        <f>G20</f>
        <v>LANDET KVANTUM T.O.M UKE 4</v>
      </c>
      <c r="H84" s="196" t="str">
        <f>I20</f>
        <v>RESTKVOTER</v>
      </c>
      <c r="I84" s="197" t="str">
        <f>J20</f>
        <v>LANDET KVANTUM T.O.M. UKE 4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61" t="s">
        <v>16</v>
      </c>
      <c r="D85" s="327">
        <f>D87+D86</f>
        <v>43724</v>
      </c>
      <c r="E85" s="346">
        <f>E87+E86</f>
        <v>0</v>
      </c>
      <c r="F85" s="346">
        <f>F87+F86</f>
        <v>68.007000000000005</v>
      </c>
      <c r="G85" s="346">
        <f>G86+G87</f>
        <v>1851.1646999999998</v>
      </c>
      <c r="H85" s="346">
        <f>H86+H87</f>
        <v>41872.835299999999</v>
      </c>
      <c r="I85" s="347">
        <f>I86+I87</f>
        <v>3130.0961000000002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48"/>
      <c r="F86" s="348">
        <v>68.007000000000005</v>
      </c>
      <c r="G86" s="348">
        <v>1840.5990999999999</v>
      </c>
      <c r="H86" s="348">
        <f>D86-G86</f>
        <v>41133.400900000001</v>
      </c>
      <c r="I86" s="349">
        <v>3117.5801000000001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62" t="s">
        <v>11</v>
      </c>
      <c r="D87" s="342">
        <v>750</v>
      </c>
      <c r="E87" s="350"/>
      <c r="F87" s="350"/>
      <c r="G87" s="350">
        <v>10.5656</v>
      </c>
      <c r="H87" s="350">
        <f>D87-G87</f>
        <v>739.43439999999998</v>
      </c>
      <c r="I87" s="351">
        <v>12.516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0</v>
      </c>
      <c r="F88" s="346">
        <f t="shared" si="2"/>
        <v>1833.9841999999996</v>
      </c>
      <c r="G88" s="346">
        <f t="shared" si="2"/>
        <v>4463.3528000000006</v>
      </c>
      <c r="H88" s="346">
        <f t="shared" si="2"/>
        <v>68068.647200000007</v>
      </c>
      <c r="I88" s="347">
        <f t="shared" si="2"/>
        <v>5456.2375999999995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0</v>
      </c>
      <c r="F89" s="352">
        <f t="shared" si="3"/>
        <v>727.88839999999993</v>
      </c>
      <c r="G89" s="352">
        <f t="shared" si="3"/>
        <v>1895.7945999999999</v>
      </c>
      <c r="H89" s="352">
        <f t="shared" si="3"/>
        <v>52088.205400000006</v>
      </c>
      <c r="I89" s="353">
        <f t="shared" si="3"/>
        <v>3517.4716000000003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54"/>
      <c r="F90" s="354">
        <v>146.25069999999999</v>
      </c>
      <c r="G90" s="354">
        <v>558.13379999999995</v>
      </c>
      <c r="H90" s="354">
        <f>D90-G90</f>
        <v>14858.8662</v>
      </c>
      <c r="I90" s="355">
        <v>1063.5871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54"/>
      <c r="F91" s="354">
        <v>349.55959999999999</v>
      </c>
      <c r="G91" s="354">
        <v>763.05589999999995</v>
      </c>
      <c r="H91" s="354">
        <f t="shared" ref="H91:H95" si="4">D91-G91</f>
        <v>13625.944100000001</v>
      </c>
      <c r="I91" s="355">
        <v>1153.3097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54"/>
      <c r="F92" s="354">
        <v>200.2715</v>
      </c>
      <c r="G92" s="354">
        <v>460.01780000000002</v>
      </c>
      <c r="H92" s="354">
        <f t="shared" si="4"/>
        <v>15112.9822</v>
      </c>
      <c r="I92" s="355">
        <v>884.17250000000001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54"/>
      <c r="F93" s="354">
        <v>31.8066</v>
      </c>
      <c r="G93" s="354">
        <v>114.58710000000001</v>
      </c>
      <c r="H93" s="354">
        <f t="shared" si="4"/>
        <v>8490.4128999999994</v>
      </c>
      <c r="I93" s="355">
        <v>416.40230000000003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52"/>
      <c r="F94" s="352">
        <v>1068.5927999999999</v>
      </c>
      <c r="G94" s="352">
        <v>2432.6134000000002</v>
      </c>
      <c r="H94" s="352">
        <f>D94-G94</f>
        <v>10408.3866</v>
      </c>
      <c r="I94" s="353">
        <v>1648.0207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63"/>
      <c r="F95" s="363">
        <v>37.503</v>
      </c>
      <c r="G95" s="363">
        <v>134.94479999999999</v>
      </c>
      <c r="H95" s="363">
        <f t="shared" si="4"/>
        <v>5572.0551999999998</v>
      </c>
      <c r="I95" s="364">
        <v>290.74529999999999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59"/>
      <c r="F96" s="359">
        <v>0.32479999999999998</v>
      </c>
      <c r="G96" s="359">
        <v>9.1304999999999996</v>
      </c>
      <c r="H96" s="359">
        <f>D96-G96</f>
        <v>299.86950000000002</v>
      </c>
      <c r="I96" s="360">
        <v>8.4589999999999996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/>
      <c r="F97" s="333">
        <v>0.27510000000000001</v>
      </c>
      <c r="G97" s="333">
        <v>300</v>
      </c>
      <c r="H97" s="333">
        <f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5">D85+D88+D96+D97+D98</f>
        <v>116865</v>
      </c>
      <c r="E99" s="339">
        <f t="shared" si="5"/>
        <v>0</v>
      </c>
      <c r="F99" s="226">
        <f t="shared" si="5"/>
        <v>1902.5910999999999</v>
      </c>
      <c r="G99" s="226">
        <f t="shared" si="5"/>
        <v>6623.6480000000001</v>
      </c>
      <c r="H99" s="226">
        <f t="shared" si="5"/>
        <v>110241.35200000001</v>
      </c>
      <c r="I99" s="200">
        <f t="shared" si="5"/>
        <v>8894.7927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101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102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 t="s">
        <v>103</v>
      </c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 t="s">
        <v>118</v>
      </c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113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43" t="s">
        <v>100</v>
      </c>
      <c r="F118" s="189" t="str">
        <f>F20</f>
        <v>LANDET KVANTUM UKE 4</v>
      </c>
      <c r="G118" s="196" t="str">
        <f>G20</f>
        <v>LANDET KVANTUM T.O.M UKE 4</v>
      </c>
      <c r="H118" s="196" t="str">
        <f>I20</f>
        <v>RESTKVOTER</v>
      </c>
      <c r="I118" s="197" t="str">
        <f>J20</f>
        <v>LANDET KVANTUM T.O.M. UKE 4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374">
        <f>D120+D121+D122</f>
        <v>48557</v>
      </c>
      <c r="E119" s="239">
        <f>E120+E121+E122</f>
        <v>0</v>
      </c>
      <c r="F119" s="365">
        <f>F120+F121+F122</f>
        <v>39.155799999999999</v>
      </c>
      <c r="G119" s="365">
        <f>G120+G121+G122</f>
        <v>705.89319999999998</v>
      </c>
      <c r="H119" s="365">
        <f>D119-G119</f>
        <v>47851.106800000001</v>
      </c>
      <c r="I119" s="375">
        <f>I120+I121+I122</f>
        <v>1234.3324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376">
        <v>38846</v>
      </c>
      <c r="E120" s="253"/>
      <c r="F120" s="377">
        <v>39.155799999999999</v>
      </c>
      <c r="G120" s="377">
        <v>514.15470000000005</v>
      </c>
      <c r="H120" s="377">
        <f t="shared" ref="H120:H137" si="6">D120-G120</f>
        <v>38331.845300000001</v>
      </c>
      <c r="I120" s="378">
        <v>799.524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376">
        <v>9211</v>
      </c>
      <c r="E121" s="253"/>
      <c r="F121" s="377"/>
      <c r="G121" s="377">
        <v>191.73849999999999</v>
      </c>
      <c r="H121" s="377">
        <f t="shared" si="6"/>
        <v>9019.2615000000005</v>
      </c>
      <c r="I121" s="378">
        <v>434.80840000000001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379">
        <v>500</v>
      </c>
      <c r="E122" s="254"/>
      <c r="F122" s="380"/>
      <c r="G122" s="380"/>
      <c r="H122" s="380">
        <f t="shared" si="6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382">
        <v>32809</v>
      </c>
      <c r="E123" s="304"/>
      <c r="F123" s="309">
        <v>84.484999999999999</v>
      </c>
      <c r="G123" s="309">
        <v>251.60400000000001</v>
      </c>
      <c r="H123" s="308">
        <f t="shared" si="6"/>
        <v>32557.396000000001</v>
      </c>
      <c r="I123" s="310">
        <v>416.89499999999998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383">
        <f>D125+D130+D133</f>
        <v>50702</v>
      </c>
      <c r="E124" s="371">
        <f>E125+E130+E133</f>
        <v>0</v>
      </c>
      <c r="F124" s="384">
        <f>F125+F130+F133</f>
        <v>955.226</v>
      </c>
      <c r="G124" s="384">
        <f>G133+G130+G125</f>
        <v>3946.9710000000005</v>
      </c>
      <c r="H124" s="384">
        <f t="shared" si="6"/>
        <v>46755.029000000002</v>
      </c>
      <c r="I124" s="385">
        <f>I125+I130+I133</f>
        <v>9699.9018000000015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386">
        <f>D126+D127+D128+D129</f>
        <v>38234</v>
      </c>
      <c r="E125" s="372">
        <f>E126+E127+E128+E129</f>
        <v>0</v>
      </c>
      <c r="F125" s="387">
        <f>F126+F127+F128+F129</f>
        <v>872.95060000000001</v>
      </c>
      <c r="G125" s="387">
        <f>G126+G127+G129+G128</f>
        <v>3489.4853000000003</v>
      </c>
      <c r="H125" s="387">
        <f t="shared" si="6"/>
        <v>34744.5147</v>
      </c>
      <c r="I125" s="388">
        <f>I126+I127+I128+I129</f>
        <v>8718.0809000000008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389">
        <v>10943</v>
      </c>
      <c r="E126" s="249"/>
      <c r="F126" s="390">
        <v>122.4178</v>
      </c>
      <c r="G126" s="390">
        <v>729.22</v>
      </c>
      <c r="H126" s="390">
        <f t="shared" si="6"/>
        <v>10213.780000000001</v>
      </c>
      <c r="I126" s="391">
        <v>1317.3701000000001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389">
        <v>10198</v>
      </c>
      <c r="E127" s="249"/>
      <c r="F127" s="390">
        <v>254.13990000000001</v>
      </c>
      <c r="G127" s="390">
        <v>1088.2053000000001</v>
      </c>
      <c r="H127" s="390">
        <f t="shared" si="6"/>
        <v>9109.7947000000004</v>
      </c>
      <c r="I127" s="391">
        <v>2299.7354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389">
        <v>9687</v>
      </c>
      <c r="E128" s="249"/>
      <c r="F128" s="390">
        <v>411.33049999999997</v>
      </c>
      <c r="G128" s="390">
        <v>1315.2092</v>
      </c>
      <c r="H128" s="390">
        <f t="shared" si="6"/>
        <v>8371.7908000000007</v>
      </c>
      <c r="I128" s="391">
        <v>3239.2156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389">
        <v>7406</v>
      </c>
      <c r="E129" s="249"/>
      <c r="F129" s="390">
        <v>85.062399999999997</v>
      </c>
      <c r="G129" s="390">
        <v>356.85079999999999</v>
      </c>
      <c r="H129" s="390">
        <f t="shared" si="6"/>
        <v>7049.1491999999998</v>
      </c>
      <c r="I129" s="391">
        <v>1861.7598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392">
        <f>D131+D132</f>
        <v>5486</v>
      </c>
      <c r="E130" s="240">
        <f>E131+E132</f>
        <v>0</v>
      </c>
      <c r="F130" s="393">
        <v>5.2699999999999997E-2</v>
      </c>
      <c r="G130" s="393">
        <v>107.90560000000001</v>
      </c>
      <c r="H130" s="393">
        <f t="shared" si="6"/>
        <v>5378.0944</v>
      </c>
      <c r="I130" s="394">
        <v>154.9469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389">
        <v>4986</v>
      </c>
      <c r="E131" s="305"/>
      <c r="F131" s="395"/>
      <c r="G131" s="395">
        <v>107.85290000000001</v>
      </c>
      <c r="H131" s="395">
        <f t="shared" si="6"/>
        <v>4878.1471000000001</v>
      </c>
      <c r="I131" s="396">
        <v>152.83949999999999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389">
        <v>500</v>
      </c>
      <c r="E132" s="305"/>
      <c r="F132" s="395">
        <f>F130-F131</f>
        <v>5.2699999999999997E-2</v>
      </c>
      <c r="G132" s="395">
        <f>G130-G131</f>
        <v>5.2700000000001523E-2</v>
      </c>
      <c r="H132" s="395">
        <f t="shared" si="6"/>
        <v>499.94729999999998</v>
      </c>
      <c r="I132" s="396">
        <f>I130-I131</f>
        <v>2.1074000000000126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397">
        <v>6982</v>
      </c>
      <c r="E133" s="266"/>
      <c r="F133" s="398">
        <v>82.222700000000003</v>
      </c>
      <c r="G133" s="398">
        <v>349.58010000000002</v>
      </c>
      <c r="H133" s="398">
        <f t="shared" si="6"/>
        <v>6632.4198999999999</v>
      </c>
      <c r="I133" s="399">
        <v>826.87400000000002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373"/>
      <c r="F134" s="373">
        <v>0.45100000000000001</v>
      </c>
      <c r="G134" s="373">
        <v>1.1315</v>
      </c>
      <c r="H134" s="373">
        <f t="shared" si="6"/>
        <v>130.86850000000001</v>
      </c>
      <c r="I134" s="400">
        <v>1.4719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01">
        <v>2000</v>
      </c>
      <c r="E135" s="306"/>
      <c r="F135" s="309">
        <v>6.6036000000000001</v>
      </c>
      <c r="G135" s="309">
        <v>2000</v>
      </c>
      <c r="H135" s="309">
        <f t="shared" si="6"/>
        <v>0</v>
      </c>
      <c r="I135" s="311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02">
        <v>250</v>
      </c>
      <c r="E136" s="231"/>
      <c r="F136" s="236">
        <v>0</v>
      </c>
      <c r="G136" s="236"/>
      <c r="H136" s="236">
        <f t="shared" si="6"/>
        <v>250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03"/>
      <c r="E137" s="229"/>
      <c r="F137" s="243"/>
      <c r="G137" s="243">
        <v>2</v>
      </c>
      <c r="H137" s="243">
        <f t="shared" si="6"/>
        <v>-2</v>
      </c>
      <c r="I137" s="307">
        <v>7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04">
        <f>D119+D123+D124+D134+D135+D136</f>
        <v>134450</v>
      </c>
      <c r="E138" s="188"/>
      <c r="F138" s="203">
        <f>F119+F123+F124+F134+F135+F136+F137</f>
        <v>1085.9213999999999</v>
      </c>
      <c r="G138" s="203">
        <f>G119+G123+G124+G134+G135+G136+G137</f>
        <v>6907.5997000000007</v>
      </c>
      <c r="H138" s="203">
        <f>H119+H123+H124+H134+H135+H136+H137</f>
        <v>127542.40029999999</v>
      </c>
      <c r="I138" s="211">
        <f>I119+I123+I124+I134+I135+I136+I137</f>
        <v>13359.601100000002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104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119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 t="s">
        <v>105</v>
      </c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106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107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108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47.4" thickBot="1" x14ac:dyDescent="0.35">
      <c r="B157" s="120"/>
      <c r="C157" s="107" t="s">
        <v>19</v>
      </c>
      <c r="D157" s="114" t="s">
        <v>20</v>
      </c>
      <c r="E157" s="70" t="str">
        <f>F20</f>
        <v>LANDET KVANTUM UKE 4</v>
      </c>
      <c r="F157" s="70" t="str">
        <f>G20</f>
        <v>LANDET KVANTUM T.O.M UKE 4</v>
      </c>
      <c r="G157" s="70" t="str">
        <f>I20</f>
        <v>RESTKVOTER</v>
      </c>
      <c r="H157" s="93" t="str">
        <f>J20</f>
        <v>LANDET KVANTUM T.O.M. UKE 4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0.22700000000000001</v>
      </c>
      <c r="F158" s="185">
        <v>54.293900000000001</v>
      </c>
      <c r="G158" s="185">
        <f>D158-F158</f>
        <v>17422.706099999999</v>
      </c>
      <c r="H158" s="223">
        <v>47.85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3.0000000000000001E-3</v>
      </c>
      <c r="G159" s="185">
        <f>D159-F159</f>
        <v>99.997</v>
      </c>
      <c r="H159" s="223">
        <v>0.71099999999999997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0.22700000000000001</v>
      </c>
      <c r="F161" s="187">
        <f>SUM(F158:F160)</f>
        <v>54.296900000000001</v>
      </c>
      <c r="G161" s="187">
        <f>D161-F161</f>
        <v>17545.703099999999</v>
      </c>
      <c r="H161" s="210">
        <f>SUM(H158:H160)</f>
        <v>48.561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43" t="s">
        <v>109</v>
      </c>
      <c r="F177" s="227" t="str">
        <f>F20</f>
        <v>LANDET KVANTUM UKE 4</v>
      </c>
      <c r="G177" s="70" t="str">
        <f>G20</f>
        <v>LANDET KVANTUM T.O.M UKE 4</v>
      </c>
      <c r="H177" s="70" t="str">
        <f>I20</f>
        <v>RESTKVOTER</v>
      </c>
      <c r="I177" s="93" t="str">
        <f>J20</f>
        <v>LANDET KVANTUM T.O.M. UKE 4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I178" si="7">D179+D180+D181+D182</f>
        <v>38009</v>
      </c>
      <c r="E178" s="316">
        <f t="shared" si="7"/>
        <v>0</v>
      </c>
      <c r="F178" s="316">
        <f t="shared" si="7"/>
        <v>1119.2465</v>
      </c>
      <c r="G178" s="316">
        <f t="shared" si="7"/>
        <v>1345.079</v>
      </c>
      <c r="H178" s="316">
        <f t="shared" si="7"/>
        <v>36663.921000000002</v>
      </c>
      <c r="I178" s="321">
        <f t="shared" si="7"/>
        <v>997.87129999999991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/>
      <c r="F179" s="314">
        <v>1063.1434999999999</v>
      </c>
      <c r="G179" s="314">
        <v>1063.1434999999999</v>
      </c>
      <c r="H179" s="314">
        <f t="shared" ref="H179:H184" si="8">D179-G179</f>
        <v>23032.856500000002</v>
      </c>
      <c r="I179" s="319">
        <v>676.25459999999998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/>
      <c r="F180" s="314"/>
      <c r="G180" s="314">
        <v>143.99690000000001</v>
      </c>
      <c r="H180" s="314">
        <f t="shared" si="8"/>
        <v>6128.0030999999999</v>
      </c>
      <c r="I180" s="319"/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/>
      <c r="F181" s="314">
        <v>55.837800000000001</v>
      </c>
      <c r="G181" s="314">
        <v>135.1362</v>
      </c>
      <c r="H181" s="314">
        <f t="shared" si="8"/>
        <v>1622.8638000000001</v>
      </c>
      <c r="I181" s="319">
        <v>308.9513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/>
      <c r="F182" s="314">
        <v>0.26519999999999999</v>
      </c>
      <c r="G182" s="314">
        <v>2.8024</v>
      </c>
      <c r="H182" s="314">
        <f t="shared" si="8"/>
        <v>5880.1976000000004</v>
      </c>
      <c r="I182" s="319">
        <v>12.6654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/>
      <c r="F183" s="315"/>
      <c r="G183" s="315">
        <v>17.995000000000001</v>
      </c>
      <c r="H183" s="315">
        <f t="shared" si="8"/>
        <v>5482.0050000000001</v>
      </c>
      <c r="I183" s="320">
        <v>1.2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/>
      <c r="F184" s="316">
        <f>F185+F186</f>
        <v>96.530799999999999</v>
      </c>
      <c r="G184" s="316">
        <f>G185+G186</f>
        <v>402.78660000000002</v>
      </c>
      <c r="H184" s="316">
        <f t="shared" si="8"/>
        <v>7597.2133999999996</v>
      </c>
      <c r="I184" s="321">
        <f>I185+I186</f>
        <v>188.66720000000001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/>
      <c r="G185" s="314"/>
      <c r="H185" s="314"/>
      <c r="I185" s="319"/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>
        <f>E184-E185</f>
        <v>0</v>
      </c>
      <c r="F186" s="317">
        <v>96.530799999999999</v>
      </c>
      <c r="G186" s="317">
        <v>402.78660000000002</v>
      </c>
      <c r="H186" s="317"/>
      <c r="I186" s="322">
        <v>188.66720000000001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0</v>
      </c>
      <c r="F187" s="318"/>
      <c r="G187" s="318">
        <v>0.2336</v>
      </c>
      <c r="H187" s="318">
        <f>D187-G187</f>
        <v>9.7664000000000009</v>
      </c>
      <c r="I187" s="323">
        <v>0.2838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1</v>
      </c>
      <c r="G188" s="315">
        <v>2</v>
      </c>
      <c r="H188" s="315">
        <f>D188-G188</f>
        <v>-2</v>
      </c>
      <c r="I188" s="320">
        <v>12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0</v>
      </c>
      <c r="F189" s="199">
        <f>F178+F183+F184+F187+F188</f>
        <v>1216.7773</v>
      </c>
      <c r="G189" s="203">
        <f>G178+G183+G184+G187+G188</f>
        <v>1768.0942</v>
      </c>
      <c r="H189" s="203">
        <f>H178+H183+H184+H187+H188</f>
        <v>49750.9058</v>
      </c>
      <c r="I189" s="200">
        <f>I178+I183+I184+I187+I188</f>
        <v>1200.0222999999999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06" t="s">
        <v>112</v>
      </c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110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4</v>
      </c>
      <c r="F206" s="70" t="str">
        <f>G20</f>
        <v>LANDET KVANTUM T.O.M UKE 4</v>
      </c>
      <c r="G206" s="70" t="str">
        <f>I20</f>
        <v>RESTKVOTER</v>
      </c>
      <c r="H206" s="93" t="str">
        <f>J20</f>
        <v>LANDET KVANTUM T.O.M. UKE 4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19.555499999999999</v>
      </c>
      <c r="F207" s="185">
        <v>42.455399999999997</v>
      </c>
      <c r="G207" s="185"/>
      <c r="H207" s="223">
        <v>122.33880000000001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61.311100000000003</v>
      </c>
      <c r="F208" s="185">
        <v>359.55950000000001</v>
      </c>
      <c r="G208" s="185"/>
      <c r="H208" s="223">
        <v>148.70670000000001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7.3099999999999998E-2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>
        <v>0.17499999999999999</v>
      </c>
      <c r="F210" s="186">
        <v>0.64100000000000001</v>
      </c>
      <c r="G210" s="186"/>
      <c r="H210" s="224">
        <v>3.0599999999999999E-2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81.041600000000003</v>
      </c>
      <c r="F211" s="187">
        <f>SUM(F207:F210)</f>
        <v>402.72900000000004</v>
      </c>
      <c r="G211" s="187">
        <f>D211-F211</f>
        <v>5882.2709999999997</v>
      </c>
      <c r="H211" s="210">
        <f>H207+H208+H209+H210</f>
        <v>271.0761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
&amp;"-,Normal"&amp;11(iht. motatte landings- og sluttsedler fra fiskesalgslagene; alle tallstørrelser i hele tonn)&amp;R31.01.2017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2016-11-08T10:08:54Z</cp:lastPrinted>
  <dcterms:created xsi:type="dcterms:W3CDTF">2011-07-06T12:13:20Z</dcterms:created>
  <dcterms:modified xsi:type="dcterms:W3CDTF">2017-01-31T08:36:02Z</dcterms:modified>
</cp:coreProperties>
</file>