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Settings\Desktop\"/>
    </mc:Choice>
  </mc:AlternateContent>
  <bookViews>
    <workbookView xWindow="0" yWindow="0" windowWidth="28800" windowHeight="12435" tabRatio="413"/>
  </bookViews>
  <sheets>
    <sheet name="UKE_48_2016" sheetId="1" r:id="rId1"/>
  </sheets>
  <definedNames>
    <definedName name="Z_14D440E4_F18A_4F78_9989_38C1B133222D_.wvu.Cols" localSheetId="0" hidden="1">UKE_48_2016!#REF!</definedName>
    <definedName name="Z_14D440E4_F18A_4F78_9989_38C1B133222D_.wvu.PrintArea" localSheetId="0" hidden="1">UKE_48_2016!$B$1:$M$213</definedName>
    <definedName name="Z_14D440E4_F18A_4F78_9989_38C1B133222D_.wvu.Rows" localSheetId="0" hidden="1">UKE_48_2016!$325:$1048576,UKE_48_2016!$214:$324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F210" i="1" l="1"/>
  <c r="F160" i="1" l="1"/>
  <c r="H130" i="1"/>
  <c r="E177" i="1" l="1"/>
  <c r="F177" i="1"/>
  <c r="G34" i="1" l="1"/>
  <c r="F32" i="1" l="1"/>
  <c r="G32" i="1"/>
  <c r="F21" i="1"/>
  <c r="G21" i="1"/>
  <c r="J21" i="1"/>
  <c r="I22" i="1"/>
  <c r="I23" i="1"/>
  <c r="F25" i="1"/>
  <c r="G25" i="1"/>
  <c r="J25" i="1"/>
  <c r="I26" i="1"/>
  <c r="I27" i="1"/>
  <c r="I28" i="1"/>
  <c r="I29" i="1"/>
  <c r="G30" i="1"/>
  <c r="I30" i="1" s="1"/>
  <c r="I31" i="1"/>
  <c r="J32" i="1"/>
  <c r="I34" i="1"/>
  <c r="I35" i="1"/>
  <c r="I36" i="1"/>
  <c r="I37" i="1"/>
  <c r="I38" i="1"/>
  <c r="I39" i="1"/>
  <c r="H40" i="1"/>
  <c r="F24" i="1" l="1"/>
  <c r="F40" i="1" s="1"/>
  <c r="I25" i="1"/>
  <c r="J24" i="1"/>
  <c r="J40" i="1" s="1"/>
  <c r="I21" i="1"/>
  <c r="I33" i="1"/>
  <c r="I32" i="1" s="1"/>
  <c r="G24" i="1"/>
  <c r="G40" i="1" s="1"/>
  <c r="E30" i="1"/>
  <c r="I24" i="1" l="1"/>
  <c r="I40" i="1" s="1"/>
  <c r="E210" i="1"/>
  <c r="E125" i="1" l="1"/>
  <c r="E124" i="1" s="1"/>
  <c r="H60" i="1" l="1"/>
  <c r="H66" i="1" s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88" i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E185" i="1" l="1"/>
  <c r="F185" i="1"/>
  <c r="H185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H138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I100" i="1" l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<sst xmlns="http://schemas.openxmlformats.org/spreadsheetml/2006/main" count="227" uniqueCount="112">
  <si>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</si>
  <si>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</si>
  <si>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</si>
  <si>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</si>
  <si>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</si>
  <si>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</si>
  <si>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</si>
  <si>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</si>
  <si>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</si>
  <si>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</si>
  <si>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</si>
  <si>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</si>
  <si>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</si>
  <si>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</si>
  <si>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</si>
  <si>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</si>
  <si>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</si>
  <si>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</si>
  <si>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</si>
  <si>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</si>
  <si>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</si>
  <si>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</si>
  <si>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</si>
  <si>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</si>
  <si>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</si>
  <si>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</si>
  <si>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</si>
  <si>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</si>
  <si>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</si>
  <si>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</si>
  <si>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</si>
  <si>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</si>
  <si>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</si>
  <si>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</si>
  <si>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</si>
  <si>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</si>
  <si>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</si>
  <si>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</si>
  <si>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</si>
  <si>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</si>
  <si>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</si>
  <si>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</si>
  <si>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</si>
  <si>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</si>
  <si>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</si>
  <si>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</si>
  <si>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</si>
  <si>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</si>
  <si>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</si>
  <si>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</si>
  <si>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</si>
  <si>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</si>
  <si>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</si>
  <si>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</si>
  <si>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</si>
  <si>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</si>
  <si>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</si>
  <si>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</si>
  <si>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</si>
  <si>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</si>
  <si>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</si>
  <si>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</si>
  <si>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</si>
  <si>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</si>
  <si>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</si>
  <si>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</si>
  <si>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</si>
  <si>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</si>
  <si>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</si>
  <si>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</si>
  <si>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</si>
  <si>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</si>
  <si>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</si>
  <si>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</si>
  <si>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</si>
  <si>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</si>
  <si>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</si>
  <si>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</si>
  <si>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</si>
  <si>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</si>
  <si>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</si>
  <si>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</si>
  <si>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</si>
  <si>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</si>
  <si>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</si>
  <si>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</si>
  <si>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</si>
  <si>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</si>
  <si>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</si>
  <si>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</si>
  <si>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</si>
  <si>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</si>
  <si>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</si>
  <si>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</si>
  <si>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</si>
  <si>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</si>
  <si>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</si>
  <si>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</si>
  <si>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</si>
  <si>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</si>
  <si>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</si>
  <si>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</si>
  <si>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</si>
  <si>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</si>
  <si>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</si>
  <si>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</si>
  <si>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64 tonn, men det legges til grunn at hele avsetningen tas</t>
    </r>
  </si>
  <si>
    <t>LANDET KVANTUM UKE 48</t>
  </si>
  <si>
    <t>LANDET KVANTUM T.O.M UKE 48</t>
  </si>
  <si>
    <t>LANDET KVANTUM T.O.M. UKE 48 2015</t>
  </si>
  <si>
    <r>
      <t xml:space="preserve">3 </t>
    </r>
    <r>
      <rPr>
        <sz val="9"/>
        <color theme="1"/>
        <rFont val="Calibri"/>
        <family val="2"/>
      </rPr>
      <t>Registrert rekreasjonsfiske utgjør 1160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</si>
  <si>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519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</si>
</sst>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A181" zoomScale="90" zoomScaleNormal="115" zoomScalePageLayoutView="90" workbookViewId="0">
      <selection activeCell="H198" sqref="H198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20" t="s">
        <v>85</v>
      </c>
      <c r="C2" s="421"/>
      <c r="D2" s="421"/>
      <c r="E2" s="421"/>
      <c r="F2" s="421"/>
      <c r="G2" s="421"/>
      <c r="H2" s="421"/>
      <c r="I2" s="421"/>
      <c r="J2" s="421"/>
      <c r="K2" s="422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5"/>
      <c r="C7" s="406"/>
      <c r="D7" s="406"/>
      <c r="E7" s="406"/>
      <c r="F7" s="406"/>
      <c r="G7" s="406"/>
      <c r="H7" s="406"/>
      <c r="I7" s="406"/>
      <c r="J7" s="406"/>
      <c r="K7" s="40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400" t="s">
        <v>2</v>
      </c>
      <c r="D9" s="401"/>
      <c r="E9" s="400" t="s">
        <v>20</v>
      </c>
      <c r="F9" s="401"/>
      <c r="G9" s="400" t="s">
        <v>21</v>
      </c>
      <c r="H9" s="401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104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2" t="s">
        <v>8</v>
      </c>
      <c r="C18" s="403"/>
      <c r="D18" s="403"/>
      <c r="E18" s="403"/>
      <c r="F18" s="403"/>
      <c r="G18" s="403"/>
      <c r="H18" s="403"/>
      <c r="I18" s="403"/>
      <c r="J18" s="403"/>
      <c r="K18" s="404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107</v>
      </c>
      <c r="G20" s="207" t="s">
        <v>108</v>
      </c>
      <c r="H20" s="207" t="s">
        <v>97</v>
      </c>
      <c r="I20" s="207" t="s">
        <v>74</v>
      </c>
      <c r="J20" s="208" t="s">
        <v>109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134651</v>
      </c>
      <c r="F21" s="361">
        <f>F23+F22</f>
        <v>1184.0081</v>
      </c>
      <c r="G21" s="361">
        <f>G22+G23</f>
        <v>115108.8219</v>
      </c>
      <c r="H21" s="361"/>
      <c r="I21" s="361">
        <f>I23+I22</f>
        <v>19542.178100000001</v>
      </c>
      <c r="J21" s="383">
        <f>J23+J22</f>
        <v>108010.4379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v>133901</v>
      </c>
      <c r="F22" s="363">
        <v>1184.0081</v>
      </c>
      <c r="G22" s="363">
        <v>114052.8765</v>
      </c>
      <c r="H22" s="363"/>
      <c r="I22" s="363">
        <f>E22-G22</f>
        <v>19848.123500000002</v>
      </c>
      <c r="J22" s="384">
        <v>106771.4768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/>
      <c r="G23" s="365">
        <v>1055.9454000000001</v>
      </c>
      <c r="H23" s="365"/>
      <c r="I23" s="365">
        <f>E23-G23</f>
        <v>-305.94540000000006</v>
      </c>
      <c r="J23" s="385">
        <v>1238.9611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262890</v>
      </c>
      <c r="F24" s="361">
        <f>F32+F31+F25</f>
        <v>1782.0325</v>
      </c>
      <c r="G24" s="361">
        <f>G25+G31+G32</f>
        <v>251331.32484999998</v>
      </c>
      <c r="H24" s="361"/>
      <c r="I24" s="361">
        <f>I25+I31+I32</f>
        <v>11558.675150000003</v>
      </c>
      <c r="J24" s="383">
        <f>J25+J31+J32</f>
        <v>269429.68875000003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202583</v>
      </c>
      <c r="F25" s="367">
        <f>F26+F27+F28+F29</f>
        <v>1677.3976</v>
      </c>
      <c r="G25" s="367">
        <f>G26+G27+G28+G29</f>
        <v>197160.90974999999</v>
      </c>
      <c r="H25" s="367"/>
      <c r="I25" s="367">
        <f>I26+I27+I28+I29+I30</f>
        <v>5422.0902500000011</v>
      </c>
      <c r="J25" s="386">
        <f>J26+J27+J28+J29+J30</f>
        <v>213338.91395000002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v>46984</v>
      </c>
      <c r="F26" s="369">
        <v>217.12350000000001</v>
      </c>
      <c r="G26" s="369">
        <v>50315.825599999996</v>
      </c>
      <c r="H26" s="369">
        <v>3226</v>
      </c>
      <c r="I26" s="369">
        <f>E26-G26+H26</f>
        <v>-105.82559999999648</v>
      </c>
      <c r="J26" s="387">
        <v>64510.748500000002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v>49961</v>
      </c>
      <c r="F27" s="369">
        <v>385.928</v>
      </c>
      <c r="G27" s="369">
        <v>52832.052600000003</v>
      </c>
      <c r="H27" s="369">
        <v>3832</v>
      </c>
      <c r="I27" s="369">
        <f>E27-G27+H27</f>
        <v>960.94739999999729</v>
      </c>
      <c r="J27" s="387">
        <v>57091.978799999997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v>55579</v>
      </c>
      <c r="F28" s="369">
        <v>1047.1113</v>
      </c>
      <c r="G28" s="369">
        <v>56259.316149999999</v>
      </c>
      <c r="H28" s="369">
        <v>5878</v>
      </c>
      <c r="I28" s="369">
        <f>E28-G28+H28</f>
        <v>5197.6838500000013</v>
      </c>
      <c r="J28" s="387">
        <v>53941.659650000001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v>34747</v>
      </c>
      <c r="F29" s="369">
        <v>27.2348</v>
      </c>
      <c r="G29" s="369">
        <v>37753.715400000001</v>
      </c>
      <c r="H29" s="369">
        <v>2548</v>
      </c>
      <c r="I29" s="369">
        <f>E29-G29+H29</f>
        <v>-458.71540000000095</v>
      </c>
      <c r="J29" s="387">
        <v>37794.527000000002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1128</v>
      </c>
      <c r="G30" s="369">
        <f>H26+H27+H28+H29</f>
        <v>15484</v>
      </c>
      <c r="H30" s="369"/>
      <c r="I30" s="369">
        <f>E30-G30</f>
        <v>-172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v>34434</v>
      </c>
      <c r="F31" s="367">
        <v>22.1295</v>
      </c>
      <c r="G31" s="367">
        <v>26490.624299999999</v>
      </c>
      <c r="H31" s="367"/>
      <c r="I31" s="367">
        <f>E31-G31</f>
        <v>7943.3757000000005</v>
      </c>
      <c r="J31" s="386">
        <v>29877.463599999999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25873</v>
      </c>
      <c r="F32" s="367">
        <f>F33</f>
        <v>82.505399999999995</v>
      </c>
      <c r="G32" s="367">
        <f>G33</f>
        <v>27679.790799999999</v>
      </c>
      <c r="H32" s="367"/>
      <c r="I32" s="367">
        <f>I33+I34</f>
        <v>-1806.7907999999989</v>
      </c>
      <c r="J32" s="386">
        <f>J33</f>
        <v>26213.3112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v>23773</v>
      </c>
      <c r="F33" s="369">
        <f>106.5054-F37</f>
        <v>82.505399999999995</v>
      </c>
      <c r="G33" s="369">
        <f>30223.7908-G37</f>
        <v>27679.790799999999</v>
      </c>
      <c r="H33" s="369">
        <v>1585</v>
      </c>
      <c r="I33" s="369">
        <f>E33-G33+H33</f>
        <v>-2321.7907999999989</v>
      </c>
      <c r="J33" s="387">
        <v>26213.3112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89</v>
      </c>
      <c r="G34" s="371">
        <f>H33</f>
        <v>1585</v>
      </c>
      <c r="H34" s="371"/>
      <c r="I34" s="371">
        <f t="shared" ref="I34:I39" si="0">E34-G34</f>
        <v>515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3294</v>
      </c>
      <c r="H35" s="373"/>
      <c r="I35" s="373">
        <f t="shared" si="0"/>
        <v>706</v>
      </c>
      <c r="J35" s="389">
        <v>2900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>
        <v>0</v>
      </c>
      <c r="G36" s="373">
        <v>467</v>
      </c>
      <c r="H36" s="373"/>
      <c r="I36" s="373">
        <f t="shared" si="0"/>
        <v>240</v>
      </c>
      <c r="J36" s="389">
        <v>327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24</v>
      </c>
      <c r="G37" s="373">
        <v>2544</v>
      </c>
      <c r="H37" s="373"/>
      <c r="I37" s="373">
        <f t="shared" si="0"/>
        <v>456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3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>
        <v>1</v>
      </c>
      <c r="G39" s="373">
        <v>886</v>
      </c>
      <c r="H39" s="373"/>
      <c r="I39" s="373">
        <f t="shared" si="0"/>
        <v>-886</v>
      </c>
      <c r="J39" s="389">
        <v>-511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412248</v>
      </c>
      <c r="F40" s="210">
        <f>F21+F24+F35+F36+F37+F38+F39</f>
        <v>2994.0406000000003</v>
      </c>
      <c r="G40" s="210">
        <f>G21+G24+G35+G36+G37+G38+G39</f>
        <v>380631.14674999996</v>
      </c>
      <c r="H40" s="210">
        <f>H26+H27+H28+H29+H33</f>
        <v>17069</v>
      </c>
      <c r="I40" s="210">
        <f>I21+I24+I35+I36+I37+I38+I39</f>
        <v>31616.853250000004</v>
      </c>
      <c r="J40" s="222">
        <f>J21+J24+J35+J36+J37+J38+J39</f>
        <v>387156.12665000005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110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5" t="s">
        <v>1</v>
      </c>
      <c r="C47" s="406"/>
      <c r="D47" s="406"/>
      <c r="E47" s="406"/>
      <c r="F47" s="406"/>
      <c r="G47" s="406"/>
      <c r="H47" s="406"/>
      <c r="I47" s="406"/>
      <c r="J47" s="406"/>
      <c r="K47" s="40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92" t="s">
        <v>2</v>
      </c>
      <c r="D49" s="393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2" t="s">
        <v>8</v>
      </c>
      <c r="C55" s="403"/>
      <c r="D55" s="403"/>
      <c r="E55" s="403"/>
      <c r="F55" s="403"/>
      <c r="G55" s="403"/>
      <c r="H55" s="403"/>
      <c r="I55" s="403"/>
      <c r="J55" s="403"/>
      <c r="K55" s="404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48</v>
      </c>
      <c r="F56" s="207" t="str">
        <f>G20</f>
        <v>LANDET KVANTUM T.O.M UKE 48</v>
      </c>
      <c r="G56" s="207" t="str">
        <f>I20</f>
        <v>RESTKVOTER</v>
      </c>
      <c r="H56" s="208" t="str">
        <f>J20</f>
        <v>LANDET KVANTUM T.O.M. UKE 48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12"/>
      <c r="E57" s="353">
        <v>61.998899999999999</v>
      </c>
      <c r="F57" s="353">
        <v>1896.3677</v>
      </c>
      <c r="G57" s="417"/>
      <c r="H57" s="355">
        <v>1938.6627000000001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13"/>
      <c r="E58" s="353"/>
      <c r="F58" s="353">
        <v>1497.2562</v>
      </c>
      <c r="G58" s="418"/>
      <c r="H58" s="355">
        <v>1301.2422999999999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14"/>
      <c r="E59" s="354">
        <v>0</v>
      </c>
      <c r="F59" s="354">
        <v>129.33199999999999</v>
      </c>
      <c r="G59" s="419"/>
      <c r="H59" s="356">
        <v>110.2533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12.256699999999999</v>
      </c>
      <c r="F60" s="250">
        <f>F61+F62+F63</f>
        <v>6842.3580000000002</v>
      </c>
      <c r="G60" s="250">
        <f>D60-F60</f>
        <v>-242.35800000000017</v>
      </c>
      <c r="H60" s="257">
        <f>H61+H62+H63</f>
        <v>5917.4162999999999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1.5430999999999999</v>
      </c>
      <c r="F61" s="246">
        <v>2739.9985000000001</v>
      </c>
      <c r="G61" s="246"/>
      <c r="H61" s="248">
        <v>2352.4755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5.8140999999999998</v>
      </c>
      <c r="F62" s="246">
        <v>2748.7211000000002</v>
      </c>
      <c r="G62" s="246"/>
      <c r="H62" s="248">
        <v>2449.6466999999998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4.8994999999999997</v>
      </c>
      <c r="F63" s="256">
        <v>1353.6384</v>
      </c>
      <c r="G63" s="256"/>
      <c r="H63" s="352">
        <v>1115.2941000000001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20</v>
      </c>
      <c r="G64" s="247">
        <f>D64-F64</f>
        <v>60</v>
      </c>
      <c r="H64" s="249">
        <v>15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>
        <v>1</v>
      </c>
      <c r="F65" s="261">
        <v>480</v>
      </c>
      <c r="G65" s="261"/>
      <c r="H65" s="331">
        <v>219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75.255600000000001</v>
      </c>
      <c r="F66" s="340">
        <f>F57+F58+F59+F60+F64+F65</f>
        <v>10865.313900000001</v>
      </c>
      <c r="G66" s="214">
        <f>D66-F66</f>
        <v>339.68609999999899</v>
      </c>
      <c r="H66" s="222">
        <f>H57+H58+H59+H60+H64+H65</f>
        <v>9501.5745999999999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5"/>
      <c r="D67" s="415"/>
      <c r="E67" s="415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5" t="s">
        <v>1</v>
      </c>
      <c r="C72" s="406"/>
      <c r="D72" s="406"/>
      <c r="E72" s="406"/>
      <c r="F72" s="406"/>
      <c r="G72" s="406"/>
      <c r="H72" s="406"/>
      <c r="I72" s="406"/>
      <c r="J72" s="406"/>
      <c r="K72" s="40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400" t="s">
        <v>2</v>
      </c>
      <c r="D74" s="401"/>
      <c r="E74" s="400" t="s">
        <v>20</v>
      </c>
      <c r="F74" s="408"/>
      <c r="G74" s="400" t="s">
        <v>21</v>
      </c>
      <c r="H74" s="401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105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6" t="s">
        <v>87</v>
      </c>
      <c r="D80" s="416"/>
      <c r="E80" s="416"/>
      <c r="F80" s="416"/>
      <c r="G80" s="416"/>
      <c r="H80" s="416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6"/>
      <c r="D81" s="416"/>
      <c r="E81" s="416"/>
      <c r="F81" s="416"/>
      <c r="G81" s="416"/>
      <c r="H81" s="416"/>
      <c r="I81" s="283"/>
      <c r="J81" s="283"/>
      <c r="K81" s="280"/>
      <c r="L81" s="283"/>
      <c r="M81" s="124"/>
    </row>
    <row r="82" spans="1:13" ht="14.1" customHeight="1" x14ac:dyDescent="0.25">
      <c r="B82" s="409" t="s">
        <v>8</v>
      </c>
      <c r="C82" s="410"/>
      <c r="D82" s="410"/>
      <c r="E82" s="410"/>
      <c r="F82" s="410"/>
      <c r="G82" s="410"/>
      <c r="H82" s="410"/>
      <c r="I82" s="410"/>
      <c r="J82" s="410"/>
      <c r="K82" s="411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48</v>
      </c>
      <c r="G84" s="207" t="str">
        <f>G20</f>
        <v>LANDET KVANTUM T.O.M UKE 48</v>
      </c>
      <c r="H84" s="207" t="str">
        <f>I20</f>
        <v>RESTKVOTER</v>
      </c>
      <c r="I84" s="208" t="str">
        <f>J20</f>
        <v>LANDET KVANTUM T.O.M. UKE 48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51550</v>
      </c>
      <c r="F85" s="361">
        <f>F87+F86</f>
        <v>50.140900000000002</v>
      </c>
      <c r="G85" s="361">
        <f>G86+G87</f>
        <v>42222.964700000004</v>
      </c>
      <c r="H85" s="361">
        <f>H86+H87</f>
        <v>9327.0352999999977</v>
      </c>
      <c r="I85" s="383">
        <f>I86+I87</f>
        <v>34027.768899999995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v>50800</v>
      </c>
      <c r="F86" s="363">
        <v>50.140900000000002</v>
      </c>
      <c r="G86" s="363">
        <v>41923.035600000003</v>
      </c>
      <c r="H86" s="363">
        <f>E86-G86</f>
        <v>8876.9643999999971</v>
      </c>
      <c r="I86" s="384">
        <v>33324.029799999997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/>
      <c r="G87" s="365">
        <v>299.92910000000001</v>
      </c>
      <c r="H87" s="365">
        <f>E87-G87</f>
        <v>450.07089999999999</v>
      </c>
      <c r="I87" s="385">
        <v>703.73910000000001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80660</v>
      </c>
      <c r="F88" s="379">
        <f t="shared" si="1"/>
        <v>411.69030000000009</v>
      </c>
      <c r="G88" s="379">
        <f t="shared" si="1"/>
        <v>58809.328899999993</v>
      </c>
      <c r="H88" s="379">
        <f>H89+H95+H96</f>
        <v>21850.671100000003</v>
      </c>
      <c r="I88" s="390">
        <f t="shared" si="1"/>
        <v>53596.54329999999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59868</v>
      </c>
      <c r="F89" s="367">
        <f>F90+F91+F92+F93+F94</f>
        <v>331.72060000000005</v>
      </c>
      <c r="G89" s="367">
        <f>G90+G91+G92+G93+G94</f>
        <v>44402.004499999995</v>
      </c>
      <c r="H89" s="367">
        <f>H90+H91+H92+H93+H94</f>
        <v>15465.995500000001</v>
      </c>
      <c r="I89" s="386">
        <f>I90+I91+I92+I93</f>
        <v>39596.097899999993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v>15631</v>
      </c>
      <c r="F90" s="369">
        <v>107.331</v>
      </c>
      <c r="G90" s="369">
        <v>7884.9174999999996</v>
      </c>
      <c r="H90" s="369">
        <f t="shared" ref="H90:H99" si="2">E90-G90</f>
        <v>7746.0825000000004</v>
      </c>
      <c r="I90" s="387">
        <v>9550.0391999999993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v>12985</v>
      </c>
      <c r="F91" s="369">
        <v>87.799199999999999</v>
      </c>
      <c r="G91" s="369">
        <v>11578.511399999999</v>
      </c>
      <c r="H91" s="369">
        <f t="shared" si="2"/>
        <v>1406.4886000000006</v>
      </c>
      <c r="I91" s="387">
        <v>11965.89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v>16353</v>
      </c>
      <c r="F92" s="369">
        <v>134.55080000000001</v>
      </c>
      <c r="G92" s="369">
        <v>13438.928599999999</v>
      </c>
      <c r="H92" s="369">
        <f t="shared" si="2"/>
        <v>2914.0714000000007</v>
      </c>
      <c r="I92" s="387">
        <v>11300.926100000001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v>8899</v>
      </c>
      <c r="F93" s="369">
        <v>2.0396000000000001</v>
      </c>
      <c r="G93" s="369">
        <v>11499.647000000001</v>
      </c>
      <c r="H93" s="369">
        <f t="shared" si="2"/>
        <v>-2600.6470000000008</v>
      </c>
      <c r="I93" s="387">
        <v>6779.2425999999996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v>14156</v>
      </c>
      <c r="F95" s="367">
        <v>45.8416</v>
      </c>
      <c r="G95" s="367">
        <v>11601.919099999999</v>
      </c>
      <c r="H95" s="367">
        <f t="shared" si="2"/>
        <v>2554.0809000000008</v>
      </c>
      <c r="I95" s="386">
        <v>10199.3001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v>6636</v>
      </c>
      <c r="F96" s="381">
        <v>34.128100000000003</v>
      </c>
      <c r="G96" s="381">
        <v>2805.4052999999999</v>
      </c>
      <c r="H96" s="381">
        <f t="shared" si="2"/>
        <v>3830.5947000000001</v>
      </c>
      <c r="I96" s="391">
        <v>3801.1453000000001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>
        <v>0</v>
      </c>
      <c r="G97" s="373">
        <v>26</v>
      </c>
      <c r="H97" s="373">
        <f t="shared" si="2"/>
        <v>347</v>
      </c>
      <c r="I97" s="389">
        <v>139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>
        <v>0</v>
      </c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/>
      <c r="G99" s="373">
        <v>200</v>
      </c>
      <c r="H99" s="373">
        <f t="shared" si="2"/>
        <v>-200</v>
      </c>
      <c r="I99" s="389">
        <v>-142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461.83120000000008</v>
      </c>
      <c r="G100" s="237">
        <f>G85+G88+G97+G98+G99</f>
        <v>101558.2936</v>
      </c>
      <c r="H100" s="237">
        <f>H85+H88+H97+H98+H99</f>
        <v>31324.706400000003</v>
      </c>
      <c r="I100" s="211">
        <f>I85+I88+I97+I98+I99</f>
        <v>87921.312199999986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106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405" t="s">
        <v>1</v>
      </c>
      <c r="C107" s="406"/>
      <c r="D107" s="406"/>
      <c r="E107" s="406"/>
      <c r="F107" s="406"/>
      <c r="G107" s="406"/>
      <c r="H107" s="406"/>
      <c r="I107" s="406"/>
      <c r="J107" s="406"/>
      <c r="K107" s="40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400" t="s">
        <v>2</v>
      </c>
      <c r="D109" s="401"/>
      <c r="E109" s="400" t="s">
        <v>20</v>
      </c>
      <c r="F109" s="401"/>
      <c r="G109" s="400" t="s">
        <v>21</v>
      </c>
      <c r="H109" s="401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2" t="s">
        <v>8</v>
      </c>
      <c r="C116" s="403"/>
      <c r="D116" s="403"/>
      <c r="E116" s="403"/>
      <c r="F116" s="403"/>
      <c r="G116" s="403"/>
      <c r="H116" s="403"/>
      <c r="I116" s="403"/>
      <c r="J116" s="403"/>
      <c r="K116" s="404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48</v>
      </c>
      <c r="F118" s="207" t="str">
        <f>G20</f>
        <v>LANDET KVANTUM T.O.M UKE 48</v>
      </c>
      <c r="G118" s="207" t="str">
        <f>I20</f>
        <v>RESTKVOTER</v>
      </c>
      <c r="H118" s="208" t="str">
        <f>J20</f>
        <v>LANDET KVANTUM T.O.M. UKE 48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722.61369999999999</v>
      </c>
      <c r="F119" s="250">
        <f>F120+F121+F122</f>
        <v>39624.048199999997</v>
      </c>
      <c r="G119" s="250">
        <f>G120+G121+G122</f>
        <v>5275.9518000000025</v>
      </c>
      <c r="H119" s="257">
        <f>H120+H121+H122</f>
        <v>38422.5052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722.4787</v>
      </c>
      <c r="F120" s="254">
        <v>34262.690199999997</v>
      </c>
      <c r="G120" s="254">
        <f>D120-F120</f>
        <v>1657.3098000000027</v>
      </c>
      <c r="H120" s="258">
        <v>32699.848099999999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>
        <v>0.13500000000000001</v>
      </c>
      <c r="F121" s="254">
        <v>5361.3580000000002</v>
      </c>
      <c r="G121" s="254">
        <f>D121-F121</f>
        <v>3118.6419999999998</v>
      </c>
      <c r="H121" s="258">
        <v>5722.6571000000004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2.8980000000000001</v>
      </c>
      <c r="F123" s="332">
        <v>28449.576000000001</v>
      </c>
      <c r="G123" s="332">
        <f>D123-F123</f>
        <v>1887.4239999999991</v>
      </c>
      <c r="H123" s="336">
        <v>29611.339499999998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526.1481</v>
      </c>
      <c r="F124" s="247">
        <f>F133+F130+F125</f>
        <v>46808.517299999992</v>
      </c>
      <c r="G124" s="247">
        <f>D124-F124</f>
        <v>-695.51729999999225</v>
      </c>
      <c r="H124" s="249">
        <f>H125+H130+H133</f>
        <v>44351.86129999999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498.95249999999999</v>
      </c>
      <c r="F125" s="333">
        <f>F126+F127+F129+F128</f>
        <v>36237.876599999996</v>
      </c>
      <c r="G125" s="333">
        <f>G126+G127+G128+G129</f>
        <v>-1652.8765999999996</v>
      </c>
      <c r="H125" s="337">
        <f>H126+H127+H128+H129</f>
        <v>32952.163199999995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132.9939</v>
      </c>
      <c r="F126" s="246">
        <v>7580.4611999999997</v>
      </c>
      <c r="G126" s="246">
        <f t="shared" ref="G126:G129" si="4">D126-F126</f>
        <v>2207.5388000000003</v>
      </c>
      <c r="H126" s="248">
        <v>6069.6211000000003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76.808300000000003</v>
      </c>
      <c r="F127" s="246">
        <v>8805.0000999999993</v>
      </c>
      <c r="G127" s="246">
        <f t="shared" si="4"/>
        <v>186.99990000000071</v>
      </c>
      <c r="H127" s="248">
        <v>8643.0962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186.7124</v>
      </c>
      <c r="F128" s="246">
        <v>11218.4295</v>
      </c>
      <c r="G128" s="246">
        <f t="shared" si="4"/>
        <v>-2261.4295000000002</v>
      </c>
      <c r="H128" s="248">
        <v>10093.104499999999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102.4379</v>
      </c>
      <c r="F129" s="246">
        <v>8633.9858000000004</v>
      </c>
      <c r="G129" s="246">
        <f t="shared" si="4"/>
        <v>-1785.9858000000004</v>
      </c>
      <c r="H129" s="248">
        <v>8146.3414000000002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>
        <v>0</v>
      </c>
      <c r="F130" s="251">
        <v>3910.1372999999999</v>
      </c>
      <c r="G130" s="251">
        <f>D130-F130</f>
        <v>1161.8627000000001</v>
      </c>
      <c r="H130" s="260">
        <f>H131</f>
        <v>5371.5571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0</v>
      </c>
      <c r="F131" s="334">
        <v>3909</v>
      </c>
      <c r="G131" s="334"/>
      <c r="H131" s="338">
        <v>5371.5571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27.195599999999999</v>
      </c>
      <c r="F133" s="287">
        <v>6660.5033999999996</v>
      </c>
      <c r="G133" s="287">
        <f>D133-F133</f>
        <v>-204.5033999999996</v>
      </c>
      <c r="H133" s="298">
        <v>6028.1409999999996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>
        <v>0</v>
      </c>
      <c r="F134" s="335">
        <v>104</v>
      </c>
      <c r="G134" s="335">
        <f>D134-F134</f>
        <v>146</v>
      </c>
      <c r="H134" s="339">
        <v>7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2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>
        <v>0</v>
      </c>
      <c r="F136" s="247">
        <v>170.227</v>
      </c>
      <c r="G136" s="247">
        <f>D136-F136</f>
        <v>179.773</v>
      </c>
      <c r="H136" s="249">
        <v>294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>
        <v>23</v>
      </c>
      <c r="F137" s="261">
        <v>262</v>
      </c>
      <c r="G137" s="261">
        <f>D137-F137</f>
        <v>-262</v>
      </c>
      <c r="H137" s="331">
        <v>5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1276.6597999999999</v>
      </c>
      <c r="F138" s="214">
        <f>F119+F123+F124+F134+F135+F136+F137</f>
        <v>117418.36849999998</v>
      </c>
      <c r="G138" s="214">
        <f>G119+G123+G124+G134+G135+G136+G137</f>
        <v>6531.6315000000095</v>
      </c>
      <c r="H138" s="222">
        <f>H119+H123+H124+H134+H135+H136+H137</f>
        <v>114691.70599999999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92" t="s">
        <v>2</v>
      </c>
      <c r="D147" s="393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48</v>
      </c>
      <c r="F156" s="72" t="str">
        <f>G20</f>
        <v>LANDET KVANTUM T.O.M UKE 48</v>
      </c>
      <c r="G156" s="72" t="str">
        <f>I20</f>
        <v>RESTKVOTER</v>
      </c>
      <c r="H156" s="95" t="str">
        <f>J20</f>
        <v>LANDET KVANTUM T.O.M. UKE 48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12.9261</v>
      </c>
      <c r="F157" s="196">
        <v>17766.078799999999</v>
      </c>
      <c r="G157" s="196">
        <f>D157-F157</f>
        <v>-279.07879999999932</v>
      </c>
      <c r="H157" s="234">
        <v>18930.357800000002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20</v>
      </c>
      <c r="G158" s="196">
        <f>D158-F158</f>
        <v>80</v>
      </c>
      <c r="H158" s="234">
        <v>1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12.9261</v>
      </c>
      <c r="F160" s="198">
        <f>SUM(F157:F159)</f>
        <v>17786.078799999999</v>
      </c>
      <c r="G160" s="198">
        <f>D160-F160</f>
        <v>-186.07879999999932</v>
      </c>
      <c r="H160" s="221">
        <f>SUM(H157:H159)</f>
        <v>18931.357800000002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97" t="s">
        <v>1</v>
      </c>
      <c r="C163" s="398"/>
      <c r="D163" s="398"/>
      <c r="E163" s="398"/>
      <c r="F163" s="398"/>
      <c r="G163" s="398"/>
      <c r="H163" s="398"/>
      <c r="I163" s="398"/>
      <c r="J163" s="398"/>
      <c r="K163" s="399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92" t="s">
        <v>2</v>
      </c>
      <c r="D165" s="393"/>
      <c r="E165" s="392" t="s">
        <v>58</v>
      </c>
      <c r="F165" s="393"/>
      <c r="G165" s="392" t="s">
        <v>59</v>
      </c>
      <c r="H165" s="393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94" t="s">
        <v>8</v>
      </c>
      <c r="C174" s="395"/>
      <c r="D174" s="395"/>
      <c r="E174" s="395"/>
      <c r="F174" s="395"/>
      <c r="G174" s="395"/>
      <c r="H174" s="395"/>
      <c r="I174" s="395"/>
      <c r="J174" s="395"/>
      <c r="K174" s="396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48</v>
      </c>
      <c r="F176" s="72" t="str">
        <f>G20</f>
        <v>LANDET KVANTUM T.O.M UKE 48</v>
      </c>
      <c r="G176" s="72" t="str">
        <f>I20</f>
        <v>RESTKVOTER</v>
      </c>
      <c r="H176" s="95" t="str">
        <f>J20</f>
        <v>LANDET KVANTUM T.O.M. UKE 48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33.734400000000001</v>
      </c>
      <c r="F177" s="344">
        <f>F178+F179+F180+F181</f>
        <v>24131.524900000004</v>
      </c>
      <c r="G177" s="344">
        <f>G178+G179+G180+G181</f>
        <v>-4109.5249000000013</v>
      </c>
      <c r="H177" s="349">
        <f>H178+H179+H180+H181</f>
        <v>26385.090800000002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/>
      <c r="F178" s="342">
        <v>14908.938200000001</v>
      </c>
      <c r="G178" s="342">
        <f t="shared" ref="G178:G183" si="5">D178-F178</f>
        <v>-3942.9382000000005</v>
      </c>
      <c r="H178" s="347">
        <v>15360.7925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/>
      <c r="F179" s="342">
        <v>1870.8447000000001</v>
      </c>
      <c r="G179" s="342">
        <f t="shared" si="5"/>
        <v>983.1552999999999</v>
      </c>
      <c r="H179" s="347">
        <v>2948.5500999999999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4.9122000000000003</v>
      </c>
      <c r="F180" s="342">
        <v>2739.5675000000001</v>
      </c>
      <c r="G180" s="342">
        <f t="shared" si="5"/>
        <v>-1313.5675000000001</v>
      </c>
      <c r="H180" s="347">
        <v>3943.4915999999998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28.822199999999999</v>
      </c>
      <c r="F181" s="342">
        <v>4612.1745000000001</v>
      </c>
      <c r="G181" s="342">
        <f t="shared" si="5"/>
        <v>163.82549999999992</v>
      </c>
      <c r="H181" s="347">
        <v>4132.2565999999997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9.0609999999999999</v>
      </c>
      <c r="F182" s="343">
        <v>2333.2244000000001</v>
      </c>
      <c r="G182" s="343">
        <f t="shared" si="5"/>
        <v>3166.7755999999999</v>
      </c>
      <c r="H182" s="348">
        <v>4200.6372000000001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165.29220000000001</v>
      </c>
      <c r="F183" s="344">
        <v>4172.0681000000004</v>
      </c>
      <c r="G183" s="344">
        <f t="shared" si="5"/>
        <v>3827.9318999999996</v>
      </c>
      <c r="H183" s="349">
        <v>4882.82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/>
      <c r="F184" s="342">
        <v>1122.2678000000001</v>
      </c>
      <c r="G184" s="342"/>
      <c r="H184" s="347">
        <v>2199.5127000000002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165.29220000000001</v>
      </c>
      <c r="F185" s="345">
        <f>F183-F184</f>
        <v>3049.8003000000003</v>
      </c>
      <c r="G185" s="345"/>
      <c r="H185" s="350">
        <f>H183-H184</f>
        <v>2683.3072999999995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>
        <v>0</v>
      </c>
      <c r="F186" s="346">
        <v>1</v>
      </c>
      <c r="G186" s="346">
        <f>D186-F186</f>
        <v>9</v>
      </c>
      <c r="H186" s="351">
        <v>3.9493999999999998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8</v>
      </c>
      <c r="F187" s="343">
        <v>123</v>
      </c>
      <c r="G187" s="343">
        <f>D187-F187</f>
        <v>-123</v>
      </c>
      <c r="H187" s="348">
        <v>98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216.08760000000001</v>
      </c>
      <c r="F188" s="214">
        <f>F177+F182+F183+F186+F187</f>
        <v>30760.817400000004</v>
      </c>
      <c r="G188" s="214">
        <f>G177+G182+G183+G186+G187</f>
        <v>2771.1825999999983</v>
      </c>
      <c r="H188" s="211">
        <f>H177+H182+H183+H186+H187</f>
        <v>35570.4974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97" t="s">
        <v>1</v>
      </c>
      <c r="C193" s="398"/>
      <c r="D193" s="398"/>
      <c r="E193" s="398"/>
      <c r="F193" s="398"/>
      <c r="G193" s="398"/>
      <c r="H193" s="398"/>
      <c r="I193" s="398"/>
      <c r="J193" s="398"/>
      <c r="K193" s="399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92" t="s">
        <v>2</v>
      </c>
      <c r="D195" s="393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94" t="s">
        <v>8</v>
      </c>
      <c r="C203" s="395"/>
      <c r="D203" s="395"/>
      <c r="E203" s="395"/>
      <c r="F203" s="395"/>
      <c r="G203" s="395"/>
      <c r="H203" s="395"/>
      <c r="I203" s="395"/>
      <c r="J203" s="395"/>
      <c r="K203" s="396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48</v>
      </c>
      <c r="F205" s="72" t="str">
        <f>G20</f>
        <v>LANDET KVANTUM T.O.M UKE 48</v>
      </c>
      <c r="G205" s="72" t="str">
        <f>I20</f>
        <v>RESTKVOTER</v>
      </c>
      <c r="H205" s="95" t="str">
        <f>J20</f>
        <v>LANDET KVANTUM T.O.M. UKE 48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8.4688999999999997</v>
      </c>
      <c r="F206" s="196">
        <v>1246.6762000000001</v>
      </c>
      <c r="G206" s="196"/>
      <c r="H206" s="234">
        <v>1369.9139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39.867199999999997</v>
      </c>
      <c r="F207" s="196">
        <v>4055.1493999999998</v>
      </c>
      <c r="G207" s="196"/>
      <c r="H207" s="234">
        <v>3723.3759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>
        <v>2.3599999999999999E-2</v>
      </c>
      <c r="F208" s="197">
        <v>0.14749999999999999</v>
      </c>
      <c r="G208" s="197"/>
      <c r="H208" s="235">
        <v>7.2321999999999997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6</v>
      </c>
      <c r="F209" s="197">
        <v>71</v>
      </c>
      <c r="G209" s="197"/>
      <c r="H209" s="235">
        <v>37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54.359699999999997</v>
      </c>
      <c r="F210" s="198">
        <f>SUM(F206:F209)</f>
        <v>5372.9731000000002</v>
      </c>
      <c r="G210" s="198">
        <f>D210-F210</f>
        <v>652.02689999999984</v>
      </c>
      <c r="H210" s="221">
        <f>H206+H207+H208+H209</f>
        <v>5137.5220000000008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48
&amp;"-,Normal"&amp;11(iht. motatte landings- og sluttsedler fra fiskesalgslagene; alle tallstørrelser i hele tonn)&amp;R06.12.2016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UKE_48_2016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2016-11-08T10:08:54Z</cp:lastPrinted>
  <dcterms:created xsi:type="dcterms:W3CDTF">2011-07-06T12:13:20Z</dcterms:created>
  <dcterms:modified xsi:type="dcterms:W3CDTF">2016-12-08T06:34:44Z</dcterms:modified>
</cp:coreProperties>
</file>