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955" windowHeight="8190" activeTab="0"/>
  </bookViews>
  <sheets>
    <sheet name="Forklaring" sheetId="1" r:id="rId1"/>
    <sheet name="Sogn_Fjordane 2005-2008" sheetId="2" r:id="rId2"/>
    <sheet name="Sogn_Fjordane 1986-2004" sheetId="3" r:id="rId3"/>
  </sheets>
  <definedNames/>
  <calcPr fullCalcOnLoad="1"/>
</workbook>
</file>

<file path=xl/sharedStrings.xml><?xml version="1.0" encoding="utf-8"?>
<sst xmlns="http://schemas.openxmlformats.org/spreadsheetml/2006/main" count="311" uniqueCount="167">
  <si>
    <t>LØNNSOMHETSUNDERSØKELSE FOR MATFISKPRODUKSJON</t>
  </si>
  <si>
    <t>FORKLARING</t>
  </si>
  <si>
    <t>HISTORISKE TABELLER</t>
  </si>
  <si>
    <r>
      <t xml:space="preserve">Vær oppmerksom på at presenterte resultater </t>
    </r>
    <r>
      <rPr>
        <b/>
        <sz val="11"/>
        <rFont val="Arial"/>
        <family val="2"/>
      </rPr>
      <t>ikke er justert for eventuelle endringer</t>
    </r>
  </si>
  <si>
    <r>
      <t xml:space="preserve">i kroneverdi </t>
    </r>
    <r>
      <rPr>
        <sz val="11"/>
        <rFont val="Arial"/>
        <family val="2"/>
      </rPr>
      <t>i perioden.</t>
    </r>
  </si>
  <si>
    <t>BLANKE FELT</t>
  </si>
  <si>
    <t>Blanke felt i tabellene skyldes at opplysningene ikke er spesifisert i det aktuelle undersøkelses-</t>
  </si>
  <si>
    <t>året.</t>
  </si>
  <si>
    <t>NY GJENNOMSNITTSBEREGNING</t>
  </si>
  <si>
    <t>Det er foretatt en del definisjonsendringer i årenes løp. For å få så sammenlignbare tall som</t>
  </si>
  <si>
    <t xml:space="preserve">mulig for perioden, har vi valgt å foreta en ny gjennomsnittsberegning for alle </t>
  </si>
  <si>
    <t>undersøkelsesårene slik at de nyeste definisjonene er gjeldende.</t>
  </si>
  <si>
    <t xml:space="preserve">Dette medfører at vedlagte resultater ikke er helt identisk med resultater offentliggjort i </t>
  </si>
  <si>
    <t>tidligere undersøkelser (rapportene).</t>
  </si>
  <si>
    <t>USIKKERHET</t>
  </si>
  <si>
    <t>Lønnsomhetsundersøkelsen er basert på gjennomsnittstall. Gjennomsnittet beregnes ut fra</t>
  </si>
  <si>
    <t>antall innsendt årsregnskap. Hvert årsregnskap representerer ett selvstendig selskap. Ett</t>
  </si>
  <si>
    <t xml:space="preserve">selskap kan imidlertid inngå som en del av ett større konsern. </t>
  </si>
  <si>
    <t>har størrelsen på gjennomsnittsselskapet forandret seg fra 1996. Størrelsen på gjennomsnitts-</t>
  </si>
  <si>
    <t>selskapet fremkommer i tabellen UTVALG.</t>
  </si>
  <si>
    <t xml:space="preserve">Endringer i enkelte størrelser som for eksempel inntekter og kostnader skyldes derfor </t>
  </si>
  <si>
    <t>årene etter 1995.</t>
  </si>
  <si>
    <t>Kun størrelsesnøytrale poster som for eksempel produktivitet, nøkkeltall og produksjonskostnad pr.</t>
  </si>
  <si>
    <t>kg vil være helt sammenlignbare over tid.</t>
  </si>
  <si>
    <t>GJENNOMSNITTSRESULTATER FOR SOGN OG FJORDANE</t>
  </si>
  <si>
    <t>UTVALG</t>
  </si>
  <si>
    <t>Antall selskap i utvalget</t>
  </si>
  <si>
    <t>stk</t>
  </si>
  <si>
    <t>RESULTATREGNSKAP</t>
  </si>
  <si>
    <r>
      <t xml:space="preserve">   Salgsinntekt av laks</t>
    </r>
    <r>
      <rPr>
        <vertAlign val="superscript"/>
        <sz val="10"/>
        <rFont val="Arial"/>
        <family val="2"/>
      </rPr>
      <t>2)</t>
    </r>
  </si>
  <si>
    <t>kr</t>
  </si>
  <si>
    <t xml:space="preserve">   Forsikringsutbetaling</t>
  </si>
  <si>
    <t xml:space="preserve">   Annen driftsinntekt</t>
  </si>
  <si>
    <t>SUM DRIFTSINNTEKTER</t>
  </si>
  <si>
    <t xml:space="preserve">   Smoltkostnad</t>
  </si>
  <si>
    <t xml:space="preserve">   Fôrkostnad</t>
  </si>
  <si>
    <t xml:space="preserve">   Forsikringskostnad (fisk)</t>
  </si>
  <si>
    <r>
      <t xml:space="preserve">   Slaktekostnad inkl. fraktkostnad </t>
    </r>
    <r>
      <rPr>
        <vertAlign val="superscript"/>
        <sz val="10"/>
        <rFont val="Arial"/>
        <family val="2"/>
      </rPr>
      <t>3)</t>
    </r>
  </si>
  <si>
    <r>
      <t xml:space="preserve">   Beholdningsendring frossenfisk (+/-) </t>
    </r>
    <r>
      <rPr>
        <vertAlign val="superscript"/>
        <sz val="10"/>
        <rFont val="Arial"/>
        <family val="2"/>
      </rPr>
      <t>4)</t>
    </r>
  </si>
  <si>
    <t xml:space="preserve">   Lønnskostnader inkl. kalk. eierlønn</t>
  </si>
  <si>
    <t xml:space="preserve">   Kalk. avskrivninger (historisk prinsipp)</t>
  </si>
  <si>
    <r>
      <t xml:space="preserve">   Kostnad vedr. annen virksomhet </t>
    </r>
    <r>
      <rPr>
        <vertAlign val="superscript"/>
        <sz val="10"/>
        <rFont val="Arial"/>
        <family val="2"/>
      </rPr>
      <t>5)</t>
    </r>
  </si>
  <si>
    <t xml:space="preserve">   Annen driftskostnad</t>
  </si>
  <si>
    <t>SUM DRIFTSKOSTNADER</t>
  </si>
  <si>
    <t>DRIFTSRESULTAT</t>
  </si>
  <si>
    <t xml:space="preserve">   Finansinntekter</t>
  </si>
  <si>
    <t xml:space="preserve">   Finanskostnader</t>
  </si>
  <si>
    <t>ORD. RESULTAT FØR SKATTEKOSTNAD</t>
  </si>
  <si>
    <t>2) Før 1995 var salgsinntekt ikke spesfisert på laks og ørret. Oppgitt inntekt av laks omfatter derfor både laks og ørret.</t>
  </si>
  <si>
    <t>3) Før 1990 var slaktekostnader ikke spesifisert. Eventuelle slaktekostnader inngår i posten annen driftskostnad.</t>
  </si>
  <si>
    <t>4) Før 1997 var beholdningsverdi av frossenfisk på lager ikke spesifisert.</t>
  </si>
  <si>
    <t xml:space="preserve">5) Før 1999 var ikke kostnad vedrørende annen virksomhet spesifisert. Eventuelle kostnader vedrørende annen virksomhet inngår i posten annen driftskostnad. </t>
  </si>
  <si>
    <t>BALANSEREGNSKAP</t>
  </si>
  <si>
    <t xml:space="preserve">   Varige driftsmidler</t>
  </si>
  <si>
    <t xml:space="preserve">   Finansielle anleggsmidler</t>
  </si>
  <si>
    <t>SUM ANLEGGSMIDLER:</t>
  </si>
  <si>
    <t xml:space="preserve">   Fordringer og investeringer</t>
  </si>
  <si>
    <t xml:space="preserve">   Kontanter og bankinnskudd</t>
  </si>
  <si>
    <t>SUM OMLØPSMIDLER:</t>
  </si>
  <si>
    <t>SUM EIENDELER:</t>
  </si>
  <si>
    <t>SUM EGENKAPITAL:</t>
  </si>
  <si>
    <r>
      <t xml:space="preserve">Sum avsetning for forpliktelse </t>
    </r>
    <r>
      <rPr>
        <vertAlign val="superscript"/>
        <sz val="10"/>
        <color indexed="8"/>
        <rFont val="Arial"/>
        <family val="2"/>
      </rPr>
      <t>7)</t>
    </r>
  </si>
  <si>
    <t>Sum annen langsiktig gjeld</t>
  </si>
  <si>
    <t xml:space="preserve">   Gjeld til kredittinstitusjoner</t>
  </si>
  <si>
    <t xml:space="preserve">   Leverandørgjeld</t>
  </si>
  <si>
    <t xml:space="preserve">   Annen kortsiktig gjeld</t>
  </si>
  <si>
    <t>Sum kortsiktig gjeld</t>
  </si>
  <si>
    <t>SUM GJELD:</t>
  </si>
  <si>
    <t>SUM GJELD OG EGENKAPITAL:</t>
  </si>
  <si>
    <t>6) Før 1997 var beholdningsverdi av frossenfisk på lager ikke spesifisert.</t>
  </si>
  <si>
    <t>7) Før 1992 er betingende skattfrie avsetninger ført på denne posten.</t>
  </si>
  <si>
    <t>SALG, PRODUKSJON OG ANDRE LØNNSOMHETSMÅL</t>
  </si>
  <si>
    <r>
      <t xml:space="preserve">Solgt mengde av laks </t>
    </r>
    <r>
      <rPr>
        <vertAlign val="superscript"/>
        <sz val="10"/>
        <rFont val="Arial"/>
        <family val="2"/>
      </rPr>
      <t>8)</t>
    </r>
  </si>
  <si>
    <t>kg</t>
  </si>
  <si>
    <t>m3</t>
  </si>
  <si>
    <r>
      <t xml:space="preserve">Utnyttet kapasitet </t>
    </r>
    <r>
      <rPr>
        <vertAlign val="superscript"/>
        <sz val="10"/>
        <rFont val="Arial"/>
        <family val="2"/>
      </rPr>
      <t>10)</t>
    </r>
  </si>
  <si>
    <t>Antall årsverk</t>
  </si>
  <si>
    <t>Produksjonsverdi</t>
  </si>
  <si>
    <t>Kalk. rente på egenkapitalen</t>
  </si>
  <si>
    <t>Kalk. avskrivninger (blandet prinsipp)</t>
  </si>
  <si>
    <t>Lønnsevne</t>
  </si>
  <si>
    <t>8) Før 1995 var ikke salg av laks og ørret spesifisert. Oppgitt solgt mengde av laks omfatter derfor både laks og ørret for årene 1986-1994.</t>
  </si>
  <si>
    <t>9) Før 1994 var opplysninger om fôrkjøp og fôrlager ikke innsamlet. Derfor er heller ikke gjennomsnittlig fôrfaktor beregnet for 1986-1993.</t>
  </si>
  <si>
    <t>NØKKELTALL</t>
  </si>
  <si>
    <t>Total rentabilitet</t>
  </si>
  <si>
    <t>%</t>
  </si>
  <si>
    <t>Driftsmargin</t>
  </si>
  <si>
    <t>Likviditetsgrad 1</t>
  </si>
  <si>
    <t>Likviditetsgrad 2</t>
  </si>
  <si>
    <t>Rentedekningsgrad</t>
  </si>
  <si>
    <t>Egenkapitalandel</t>
  </si>
  <si>
    <t>Andel kortsiktig gjeld</t>
  </si>
  <si>
    <t>Andel langsiktig gjeld</t>
  </si>
  <si>
    <t>Kilde: Fiskeridirektoratet</t>
  </si>
  <si>
    <t>utarbeider kun ett felles årsregnskap. Det betyr at det ikke lenger er mulig å presentere</t>
  </si>
  <si>
    <t>rene regionsresultat.</t>
  </si>
  <si>
    <t>NY PRESENTASJON AV REGIONSRESULTAT</t>
  </si>
  <si>
    <t>Flere og flere selskap innehar i dag tillatelser på tvers av regionsgrensene. Selskapene</t>
  </si>
  <si>
    <t>på tvers av grensene fra beregningen av regionsresultat. Dette gjort for å kunne</t>
  </si>
  <si>
    <t>få så rene regionsresultat som mulig.</t>
  </si>
  <si>
    <t>Det medfører imidlertid at representativiteten i enkelte regioner i disse beregningene er lavere</t>
  </si>
  <si>
    <t>enn reell representativitet.</t>
  </si>
  <si>
    <t>Vi har på bakgrunn av nevnte problemstilling valgt å forenkle presentasjonen av regions-</t>
  </si>
  <si>
    <r>
      <t>2006</t>
    </r>
    <r>
      <rPr>
        <b/>
        <vertAlign val="superscript"/>
        <sz val="10"/>
        <color indexed="8"/>
        <rFont val="Arial"/>
        <family val="2"/>
      </rPr>
      <t>1)</t>
    </r>
  </si>
  <si>
    <r>
      <t>2005</t>
    </r>
    <r>
      <rPr>
        <b/>
        <vertAlign val="superscript"/>
        <sz val="10"/>
        <color indexed="8"/>
        <rFont val="Arial"/>
        <family val="2"/>
      </rPr>
      <t>1)</t>
    </r>
  </si>
  <si>
    <t>Antall tillatelser i utvalget</t>
  </si>
  <si>
    <r>
      <t xml:space="preserve">Gj. antall tillatelser per selskap </t>
    </r>
    <r>
      <rPr>
        <vertAlign val="superscript"/>
        <sz val="10"/>
        <rFont val="Arial"/>
        <family val="2"/>
      </rPr>
      <t>1)</t>
    </r>
  </si>
  <si>
    <t>1) Utvalget er uten selskaper med tillatelser på tvers av regionsgrensene</t>
  </si>
  <si>
    <t>DIVERSE STØRRELSER</t>
  </si>
  <si>
    <t>Produksjon per årsverk</t>
  </si>
  <si>
    <t>Fôrfaktor (økonomisk)</t>
  </si>
  <si>
    <t>Totalrentabilitet</t>
  </si>
  <si>
    <t>Overskuddsgrad</t>
  </si>
  <si>
    <t>PRIS OG KOSTNADER PER KILO PRODUSERT FISK (RUNDVEKT)</t>
  </si>
  <si>
    <t>Salgspris per kilo solgt laks</t>
  </si>
  <si>
    <t>Salgspris per kilo solgt regnbueørret</t>
  </si>
  <si>
    <t>Salgspris per kilo solgt fisk (laks og regnbueørret)</t>
  </si>
  <si>
    <t>Produksjonskostnad per kilo</t>
  </si>
  <si>
    <t>Sum kostnad per kilo</t>
  </si>
  <si>
    <t>Fortjeneste per kilo</t>
  </si>
  <si>
    <t>1) Før 1993 var ikke antall tillatelser spesifisert. En kan imidlertid anta at forholdet mellom selskap og tillatelse var lik 1.</t>
  </si>
  <si>
    <r>
      <t xml:space="preserve">   Salgsinntekt av regnbueørret</t>
    </r>
    <r>
      <rPr>
        <vertAlign val="superscript"/>
        <sz val="10"/>
        <rFont val="Arial"/>
        <family val="2"/>
      </rPr>
      <t>2)</t>
    </r>
  </si>
  <si>
    <t xml:space="preserve">   Beholdningsendring levende fisk (+/-) (beregnet)</t>
  </si>
  <si>
    <t xml:space="preserve">   Beholdningsverdi fôrlager per 31.12.</t>
  </si>
  <si>
    <t xml:space="preserve">   Beholdningsverdi levende fisk per 31.12. (beregnet)</t>
  </si>
  <si>
    <r>
      <t xml:space="preserve">   Beholdningsverdi frossenfisk per 31.12. </t>
    </r>
    <r>
      <rPr>
        <vertAlign val="superscript"/>
        <sz val="10"/>
        <color indexed="8"/>
        <rFont val="Arial"/>
        <family val="2"/>
      </rPr>
      <t>6)</t>
    </r>
  </si>
  <si>
    <r>
      <t xml:space="preserve">Solgt mengde av regnbueørret </t>
    </r>
    <r>
      <rPr>
        <vertAlign val="superscript"/>
        <sz val="10"/>
        <rFont val="Arial"/>
        <family val="2"/>
      </rPr>
      <t>8)</t>
    </r>
  </si>
  <si>
    <t>PRODUKSJON AV FISK (Def. 2004) (rundvekt)</t>
  </si>
  <si>
    <r>
      <t xml:space="preserve">Produksjon per m3 </t>
    </r>
    <r>
      <rPr>
        <vertAlign val="superscript"/>
        <sz val="10"/>
        <rFont val="Arial"/>
        <family val="2"/>
      </rPr>
      <t>10)</t>
    </r>
  </si>
  <si>
    <r>
      <t xml:space="preserve">Tillatelse </t>
    </r>
    <r>
      <rPr>
        <vertAlign val="superscript"/>
        <sz val="10"/>
        <rFont val="Arial"/>
        <family val="2"/>
      </rPr>
      <t>10)</t>
    </r>
  </si>
  <si>
    <r>
      <t xml:space="preserve">Fôrfaktor (økonomisk) </t>
    </r>
    <r>
      <rPr>
        <vertAlign val="superscript"/>
        <sz val="10"/>
        <rFont val="Arial"/>
        <family val="2"/>
      </rPr>
      <t>9)</t>
    </r>
  </si>
  <si>
    <t>Produksjonsverdi per årsverk</t>
  </si>
  <si>
    <t>Lønnsevne per årsverk</t>
  </si>
  <si>
    <t>10) Fra og med 2004 er tillatelsesstørrelse endret fra kubikkmeter til maksimum tillatt biomasse (MTB). Opplysninger om tillatelse og utnyttet kapasitet er ikke lenger tilgjengelig.</t>
  </si>
  <si>
    <t>KOSTNADER PER KILO PRODUSERT FISK (RUNDVEKT)</t>
  </si>
  <si>
    <t xml:space="preserve">   Smoltkostnad per kilo</t>
  </si>
  <si>
    <t xml:space="preserve">   Fôrkostnad per kilo</t>
  </si>
  <si>
    <t xml:space="preserve">   Forsikringskostnad per kilo</t>
  </si>
  <si>
    <t xml:space="preserve">   Lønnskostnad per kilo</t>
  </si>
  <si>
    <t xml:space="preserve">   Kalk. avskrivninger per kilo (Historisk prinsipp)</t>
  </si>
  <si>
    <t xml:space="preserve">   Annen driftskostnad per kilo</t>
  </si>
  <si>
    <t xml:space="preserve">   Netto finanskostnad per kilo</t>
  </si>
  <si>
    <t>PRODUKSJONSKOSTNAD PER KILO</t>
  </si>
  <si>
    <t xml:space="preserve">   Slaktekostnad per kilo</t>
  </si>
  <si>
    <t>SUM KOSTNAD PER KILO</t>
  </si>
  <si>
    <t>Vi har på bakgrunn av nevnte problemstilling valgt å utelate selskapene som har tillatelser</t>
  </si>
  <si>
    <t>resultat og kun presentere størrelsesnøytrale poster fra og med 2005-undersøkelsen.</t>
  </si>
  <si>
    <r>
      <t>2007</t>
    </r>
    <r>
      <rPr>
        <b/>
        <vertAlign val="superscript"/>
        <sz val="10"/>
        <color indexed="8"/>
        <rFont val="Arial"/>
        <family val="2"/>
      </rPr>
      <t>1)</t>
    </r>
  </si>
  <si>
    <t>Smoltkostnad per kilo</t>
  </si>
  <si>
    <t>Fôrkostnad per kilo</t>
  </si>
  <si>
    <t>Forsikringskostnad per kilo</t>
  </si>
  <si>
    <t>Lønnskostnad per kilo</t>
  </si>
  <si>
    <t>Historiske avskrivninger per kilo</t>
  </si>
  <si>
    <t>Andre driftskostnader per kilo</t>
  </si>
  <si>
    <t>Netto finanskostnader per kilo</t>
  </si>
  <si>
    <t>Slaktekostnad per kilo</t>
  </si>
  <si>
    <r>
      <t>2008</t>
    </r>
    <r>
      <rPr>
        <b/>
        <vertAlign val="superscript"/>
        <sz val="10"/>
        <color indexed="8"/>
        <rFont val="Arial"/>
        <family val="2"/>
      </rPr>
      <t>1)</t>
    </r>
  </si>
  <si>
    <t>Oppdrettsnæringen gjennomgår stadig forandringer i eierstruktur. Fusjonering og oppkjøp av</t>
  </si>
  <si>
    <t xml:space="preserve">selskap og tillatelser har ført til at selskapene er blitt større. Det er i dag helt vanlig at et </t>
  </si>
  <si>
    <t>selskap eier flere tillatelser.</t>
  </si>
  <si>
    <t>Endringene i eierstruktur har ført til at gjennomsnittsselskapet er blitt større over tid. Spesielt</t>
  </si>
  <si>
    <t>også at det bak hvert selskap er flere tillatelser enn tidligere. Spesielt gjelder dette for</t>
  </si>
  <si>
    <t>GJENNOMSNITTSTALL PER SELSKAP FOR SOGN OG FJORDANE</t>
  </si>
  <si>
    <t>NB!</t>
  </si>
  <si>
    <t>For 2007 er tall for lønnskostnad og kalkulatorisk avskrivning justert for en liten beregningsfeil.</t>
  </si>
  <si>
    <t>Det betyr at noen tall for 2007 ikke er identisk med tidligere publiserte tall for 2007.</t>
  </si>
  <si>
    <t>Oppdatert per 5. november 2009</t>
  </si>
</sst>
</file>

<file path=xl/styles.xml><?xml version="1.0" encoding="utf-8"?>
<styleSheet xmlns="http://schemas.openxmlformats.org/spreadsheetml/2006/main">
  <numFmts count="23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0.0"/>
    <numFmt numFmtId="173" formatCode="#,##0.0"/>
    <numFmt numFmtId="174" formatCode="0.0000000"/>
    <numFmt numFmtId="175" formatCode="0.000000"/>
    <numFmt numFmtId="176" formatCode="0.00000"/>
    <numFmt numFmtId="177" formatCode="0.0000"/>
    <numFmt numFmtId="178" formatCode="0.000"/>
  </numFmts>
  <fonts count="52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b/>
      <sz val="16"/>
      <name val="Arial"/>
      <family val="2"/>
    </font>
    <font>
      <sz val="10"/>
      <color indexed="1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18"/>
      <name val="Arial"/>
      <family val="2"/>
    </font>
    <font>
      <vertAlign val="superscript"/>
      <sz val="10"/>
      <name val="Arial"/>
      <family val="2"/>
    </font>
    <font>
      <sz val="8"/>
      <name val="Arial"/>
      <family val="2"/>
    </font>
    <font>
      <b/>
      <sz val="11"/>
      <color indexed="8"/>
      <name val="Arial"/>
      <family val="2"/>
    </font>
    <font>
      <b/>
      <sz val="10"/>
      <name val="Arial"/>
      <family val="2"/>
    </font>
    <font>
      <vertAlign val="superscript"/>
      <sz val="10"/>
      <color indexed="8"/>
      <name val="Arial"/>
      <family val="2"/>
    </font>
    <font>
      <sz val="8"/>
      <color indexed="8"/>
      <name val="Arial"/>
      <family val="2"/>
    </font>
    <font>
      <sz val="9"/>
      <name val="Arial"/>
      <family val="2"/>
    </font>
    <font>
      <b/>
      <vertAlign val="superscript"/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60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sz val="10"/>
      <color rgb="FF9C0006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9C65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b/>
      <sz val="11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2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40" fillId="23" borderId="1" applyNumberFormat="0" applyAlignment="0" applyProtection="0"/>
    <xf numFmtId="0" fontId="41" fillId="0" borderId="2" applyNumberFormat="0" applyFill="0" applyAlignment="0" applyProtection="0"/>
    <xf numFmtId="0" fontId="42" fillId="24" borderId="3" applyNumberFormat="0" applyAlignment="0" applyProtection="0"/>
    <xf numFmtId="0" fontId="0" fillId="25" borderId="4" applyNumberFormat="0" applyFont="0" applyAlignment="0" applyProtection="0"/>
    <xf numFmtId="0" fontId="43" fillId="26" borderId="0" applyNumberFormat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20" borderId="9" applyNumberFormat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7" fillId="0" borderId="0" xfId="0" applyFont="1" applyFill="1" applyAlignment="1">
      <alignment/>
    </xf>
    <xf numFmtId="49" fontId="8" fillId="33" borderId="10" xfId="0" applyNumberFormat="1" applyFont="1" applyFill="1" applyBorder="1" applyAlignment="1">
      <alignment horizontal="right"/>
    </xf>
    <xf numFmtId="0" fontId="9" fillId="33" borderId="10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right"/>
    </xf>
    <xf numFmtId="1" fontId="8" fillId="33" borderId="10" xfId="0" applyNumberFormat="1" applyFont="1" applyFill="1" applyBorder="1" applyAlignment="1">
      <alignment horizontal="right"/>
    </xf>
    <xf numFmtId="1" fontId="8" fillId="0" borderId="0" xfId="0" applyNumberFormat="1" applyFont="1" applyFill="1" applyBorder="1" applyAlignment="1">
      <alignment horizontal="right"/>
    </xf>
    <xf numFmtId="1" fontId="10" fillId="0" borderId="0" xfId="0" applyNumberFormat="1" applyFont="1" applyFill="1" applyBorder="1" applyAlignment="1">
      <alignment horizontal="right"/>
    </xf>
    <xf numFmtId="0" fontId="0" fillId="0" borderId="0" xfId="0" applyFont="1" applyFill="1" applyAlignment="1">
      <alignment horizontal="right"/>
    </xf>
    <xf numFmtId="0" fontId="0" fillId="0" borderId="0" xfId="0" applyFont="1" applyAlignment="1">
      <alignment horizontal="right"/>
    </xf>
    <xf numFmtId="0" fontId="0" fillId="0" borderId="11" xfId="0" applyFont="1" applyBorder="1" applyAlignment="1">
      <alignment/>
    </xf>
    <xf numFmtId="172" fontId="0" fillId="0" borderId="11" xfId="0" applyNumberFormat="1" applyFont="1" applyBorder="1" applyAlignment="1">
      <alignment/>
    </xf>
    <xf numFmtId="172" fontId="0" fillId="0" borderId="0" xfId="0" applyNumberFormat="1" applyFont="1" applyBorder="1" applyAlignment="1">
      <alignment/>
    </xf>
    <xf numFmtId="172" fontId="7" fillId="0" borderId="0" xfId="0" applyNumberFormat="1" applyFont="1" applyFill="1" applyBorder="1" applyAlignment="1">
      <alignment/>
    </xf>
    <xf numFmtId="0" fontId="12" fillId="0" borderId="0" xfId="0" applyFont="1" applyAlignment="1">
      <alignment/>
    </xf>
    <xf numFmtId="0" fontId="0" fillId="0" borderId="0" xfId="0" applyFont="1" applyBorder="1" applyAlignment="1">
      <alignment horizontal="right"/>
    </xf>
    <xf numFmtId="49" fontId="13" fillId="0" borderId="0" xfId="0" applyNumberFormat="1" applyFont="1" applyAlignment="1">
      <alignment/>
    </xf>
    <xf numFmtId="0" fontId="8" fillId="0" borderId="0" xfId="0" applyFont="1" applyAlignment="1">
      <alignment/>
    </xf>
    <xf numFmtId="3" fontId="9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3" fontId="7" fillId="0" borderId="0" xfId="0" applyNumberFormat="1" applyFont="1" applyFill="1" applyAlignment="1">
      <alignment/>
    </xf>
    <xf numFmtId="49" fontId="9" fillId="0" borderId="0" xfId="0" applyNumberFormat="1" applyFont="1" applyAlignment="1">
      <alignment/>
    </xf>
    <xf numFmtId="49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7" fillId="0" borderId="0" xfId="0" applyNumberFormat="1" applyFont="1" applyFill="1" applyBorder="1" applyAlignment="1">
      <alignment/>
    </xf>
    <xf numFmtId="49" fontId="14" fillId="0" borderId="0" xfId="0" applyNumberFormat="1" applyFont="1" applyBorder="1" applyAlignment="1">
      <alignment/>
    </xf>
    <xf numFmtId="3" fontId="14" fillId="0" borderId="10" xfId="0" applyNumberFormat="1" applyFont="1" applyBorder="1" applyAlignment="1">
      <alignment/>
    </xf>
    <xf numFmtId="3" fontId="14" fillId="0" borderId="0" xfId="0" applyNumberFormat="1" applyFont="1" applyBorder="1" applyAlignment="1">
      <alignment/>
    </xf>
    <xf numFmtId="3" fontId="10" fillId="0" borderId="0" xfId="0" applyNumberFormat="1" applyFont="1" applyFill="1" applyBorder="1" applyAlignment="1">
      <alignment/>
    </xf>
    <xf numFmtId="49" fontId="14" fillId="0" borderId="11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49" fontId="9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3" fontId="9" fillId="0" borderId="0" xfId="0" applyNumberFormat="1" applyFont="1" applyBorder="1" applyAlignment="1">
      <alignment/>
    </xf>
    <xf numFmtId="49" fontId="8" fillId="0" borderId="0" xfId="0" applyNumberFormat="1" applyFont="1" applyBorder="1" applyAlignment="1">
      <alignment/>
    </xf>
    <xf numFmtId="3" fontId="8" fillId="0" borderId="10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3" fontId="9" fillId="0" borderId="11" xfId="0" applyNumberFormat="1" applyFont="1" applyBorder="1" applyAlignment="1">
      <alignment/>
    </xf>
    <xf numFmtId="3" fontId="8" fillId="0" borderId="11" xfId="0" applyNumberFormat="1" applyFont="1" applyBorder="1" applyAlignment="1">
      <alignment/>
    </xf>
    <xf numFmtId="49" fontId="8" fillId="0" borderId="11" xfId="0" applyNumberFormat="1" applyFont="1" applyBorder="1" applyAlignment="1">
      <alignment/>
    </xf>
    <xf numFmtId="0" fontId="9" fillId="0" borderId="11" xfId="0" applyFont="1" applyBorder="1" applyAlignment="1">
      <alignment/>
    </xf>
    <xf numFmtId="49" fontId="16" fillId="0" borderId="0" xfId="0" applyNumberFormat="1" applyFont="1" applyBorder="1" applyAlignment="1">
      <alignment/>
    </xf>
    <xf numFmtId="0" fontId="9" fillId="0" borderId="0" xfId="0" applyFont="1" applyFill="1" applyBorder="1" applyAlignment="1">
      <alignment/>
    </xf>
    <xf numFmtId="3" fontId="8" fillId="0" borderId="0" xfId="0" applyNumberFormat="1" applyFont="1" applyBorder="1" applyAlignment="1">
      <alignment horizontal="right"/>
    </xf>
    <xf numFmtId="172" fontId="0" fillId="0" borderId="0" xfId="0" applyNumberFormat="1" applyFont="1" applyAlignment="1">
      <alignment/>
    </xf>
    <xf numFmtId="172" fontId="7" fillId="0" borderId="0" xfId="0" applyNumberFormat="1" applyFont="1" applyFill="1" applyAlignment="1">
      <alignment/>
    </xf>
    <xf numFmtId="173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3" fontId="0" fillId="0" borderId="11" xfId="0" applyNumberFormat="1" applyFont="1" applyBorder="1" applyAlignment="1">
      <alignment/>
    </xf>
    <xf numFmtId="3" fontId="7" fillId="0" borderId="11" xfId="0" applyNumberFormat="1" applyFont="1" applyFill="1" applyBorder="1" applyAlignment="1">
      <alignment/>
    </xf>
    <xf numFmtId="0" fontId="12" fillId="0" borderId="0" xfId="0" applyFont="1" applyBorder="1" applyAlignment="1">
      <alignment/>
    </xf>
    <xf numFmtId="3" fontId="0" fillId="0" borderId="0" xfId="0" applyNumberFormat="1" applyFont="1" applyBorder="1" applyAlignment="1">
      <alignment horizontal="right"/>
    </xf>
    <xf numFmtId="3" fontId="0" fillId="0" borderId="0" xfId="0" applyNumberFormat="1" applyFont="1" applyAlignment="1">
      <alignment horizontal="right"/>
    </xf>
    <xf numFmtId="2" fontId="0" fillId="0" borderId="0" xfId="0" applyNumberFormat="1" applyFont="1" applyBorder="1" applyAlignment="1">
      <alignment/>
    </xf>
    <xf numFmtId="2" fontId="7" fillId="0" borderId="0" xfId="0" applyNumberFormat="1" applyFont="1" applyFill="1" applyAlignment="1">
      <alignment/>
    </xf>
    <xf numFmtId="0" fontId="14" fillId="0" borderId="0" xfId="0" applyFont="1" applyBorder="1" applyAlignment="1">
      <alignment/>
    </xf>
    <xf numFmtId="2" fontId="14" fillId="0" borderId="10" xfId="0" applyNumberFormat="1" applyFont="1" applyBorder="1" applyAlignment="1">
      <alignment/>
    </xf>
    <xf numFmtId="2" fontId="14" fillId="0" borderId="0" xfId="0" applyNumberFormat="1" applyFont="1" applyBorder="1" applyAlignment="1">
      <alignment/>
    </xf>
    <xf numFmtId="2" fontId="7" fillId="0" borderId="0" xfId="0" applyNumberFormat="1" applyFont="1" applyFill="1" applyBorder="1" applyAlignment="1">
      <alignment/>
    </xf>
    <xf numFmtId="0" fontId="14" fillId="0" borderId="11" xfId="0" applyFont="1" applyBorder="1" applyAlignment="1">
      <alignment/>
    </xf>
    <xf numFmtId="2" fontId="14" fillId="0" borderId="11" xfId="0" applyNumberFormat="1" applyFont="1" applyBorder="1" applyAlignment="1">
      <alignment/>
    </xf>
    <xf numFmtId="2" fontId="10" fillId="0" borderId="11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17" fillId="0" borderId="0" xfId="0" applyFont="1" applyAlignment="1">
      <alignment/>
    </xf>
    <xf numFmtId="3" fontId="0" fillId="0" borderId="0" xfId="0" applyNumberFormat="1" applyAlignment="1">
      <alignment/>
    </xf>
    <xf numFmtId="172" fontId="0" fillId="0" borderId="0" xfId="0" applyNumberFormat="1" applyAlignment="1">
      <alignment/>
    </xf>
    <xf numFmtId="0" fontId="0" fillId="0" borderId="11" xfId="0" applyBorder="1" applyAlignment="1">
      <alignment/>
    </xf>
    <xf numFmtId="173" fontId="0" fillId="0" borderId="0" xfId="0" applyNumberFormat="1" applyAlignment="1">
      <alignment/>
    </xf>
    <xf numFmtId="172" fontId="0" fillId="0" borderId="11" xfId="0" applyNumberFormat="1" applyBorder="1" applyAlignment="1">
      <alignment/>
    </xf>
    <xf numFmtId="2" fontId="0" fillId="0" borderId="0" xfId="0" applyNumberFormat="1" applyAlignment="1">
      <alignment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0" fillId="0" borderId="0" xfId="0" applyFill="1" applyBorder="1" applyAlignment="1">
      <alignment/>
    </xf>
    <xf numFmtId="2" fontId="0" fillId="0" borderId="11" xfId="0" applyNumberFormat="1" applyBorder="1" applyAlignment="1">
      <alignment/>
    </xf>
    <xf numFmtId="0" fontId="51" fillId="0" borderId="0" xfId="0" applyFont="1" applyAlignment="1">
      <alignment/>
    </xf>
  </cellXfs>
  <cellStyles count="47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Kontrollcelle" xfId="39"/>
    <cellStyle name="Merknad" xfId="40"/>
    <cellStyle name="Nøytral" xfId="41"/>
    <cellStyle name="Overskrift 1" xfId="42"/>
    <cellStyle name="Overskrift 2" xfId="43"/>
    <cellStyle name="Overskrift 3" xfId="44"/>
    <cellStyle name="Overskrift 4" xfId="45"/>
    <cellStyle name="Percent" xfId="46"/>
    <cellStyle name="Tittel" xfId="47"/>
    <cellStyle name="Totalt" xfId="48"/>
    <cellStyle name="Comma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60"/>
  <sheetViews>
    <sheetView tabSelected="1" zoomScalePageLayoutView="0" workbookViewId="0" topLeftCell="A1">
      <selection activeCell="A5" sqref="A5"/>
    </sheetView>
  </sheetViews>
  <sheetFormatPr defaultColWidth="11.421875" defaultRowHeight="12.75"/>
  <sheetData>
    <row r="1" ht="18">
      <c r="A1" s="1" t="s">
        <v>0</v>
      </c>
    </row>
    <row r="2" ht="15.75">
      <c r="A2" s="2" t="s">
        <v>1</v>
      </c>
    </row>
    <row r="3" s="4" customFormat="1" ht="14.25">
      <c r="A3" s="74" t="s">
        <v>93</v>
      </c>
    </row>
    <row r="4" s="4" customFormat="1" ht="14.25">
      <c r="A4" s="74" t="str">
        <f>'Sogn_Fjordane 2005-2008'!A4</f>
        <v>Oppdatert per 5. november 2009</v>
      </c>
    </row>
    <row r="5" s="4" customFormat="1" ht="14.25">
      <c r="A5" s="74"/>
    </row>
    <row r="6" s="4" customFormat="1" ht="15">
      <c r="A6" s="3"/>
    </row>
    <row r="7" s="4" customFormat="1" ht="15">
      <c r="A7" s="89" t="s">
        <v>163</v>
      </c>
    </row>
    <row r="8" s="4" customFormat="1" ht="14.25">
      <c r="A8" s="4" t="s">
        <v>164</v>
      </c>
    </row>
    <row r="9" s="4" customFormat="1" ht="14.25">
      <c r="A9" s="4" t="s">
        <v>165</v>
      </c>
    </row>
    <row r="10" s="4" customFormat="1" ht="15">
      <c r="A10" s="3"/>
    </row>
    <row r="11" s="4" customFormat="1" ht="15">
      <c r="A11" s="5" t="s">
        <v>96</v>
      </c>
    </row>
    <row r="12" s="4" customFormat="1" ht="14.25">
      <c r="A12" s="4" t="s">
        <v>97</v>
      </c>
    </row>
    <row r="13" s="4" customFormat="1" ht="14.25">
      <c r="A13" s="4" t="s">
        <v>94</v>
      </c>
    </row>
    <row r="14" s="4" customFormat="1" ht="14.25">
      <c r="A14" s="4" t="s">
        <v>95</v>
      </c>
    </row>
    <row r="15" s="4" customFormat="1" ht="14.25"/>
    <row r="16" s="4" customFormat="1" ht="14.25">
      <c r="A16" s="4" t="s">
        <v>145</v>
      </c>
    </row>
    <row r="17" s="4" customFormat="1" ht="14.25">
      <c r="A17" s="4" t="s">
        <v>98</v>
      </c>
    </row>
    <row r="18" s="4" customFormat="1" ht="14.25">
      <c r="A18" s="4" t="s">
        <v>99</v>
      </c>
    </row>
    <row r="19" s="4" customFormat="1" ht="14.25"/>
    <row r="20" s="4" customFormat="1" ht="14.25">
      <c r="A20" s="4" t="s">
        <v>100</v>
      </c>
    </row>
    <row r="21" s="4" customFormat="1" ht="14.25">
      <c r="A21" s="4" t="s">
        <v>101</v>
      </c>
    </row>
    <row r="22" s="4" customFormat="1" ht="14.25"/>
    <row r="23" s="4" customFormat="1" ht="14.25">
      <c r="A23" s="4" t="s">
        <v>102</v>
      </c>
    </row>
    <row r="24" s="4" customFormat="1" ht="14.25">
      <c r="A24" s="4" t="s">
        <v>146</v>
      </c>
    </row>
    <row r="25" s="4" customFormat="1" ht="14.25"/>
    <row r="26" ht="15">
      <c r="A26" s="5" t="s">
        <v>2</v>
      </c>
    </row>
    <row r="27" s="4" customFormat="1" ht="15">
      <c r="A27" s="4" t="s">
        <v>3</v>
      </c>
    </row>
    <row r="28" s="4" customFormat="1" ht="15">
      <c r="A28" s="3" t="s">
        <v>4</v>
      </c>
    </row>
    <row r="29" s="4" customFormat="1" ht="15">
      <c r="A29" s="3"/>
    </row>
    <row r="30" s="4" customFormat="1" ht="15">
      <c r="A30" s="5" t="s">
        <v>5</v>
      </c>
    </row>
    <row r="31" s="4" customFormat="1" ht="14.25">
      <c r="A31" s="4" t="s">
        <v>6</v>
      </c>
    </row>
    <row r="32" s="4" customFormat="1" ht="14.25">
      <c r="A32" s="4" t="s">
        <v>7</v>
      </c>
    </row>
    <row r="33" s="4" customFormat="1" ht="14.25"/>
    <row r="34" s="4" customFormat="1" ht="15">
      <c r="A34" s="5" t="s">
        <v>8</v>
      </c>
    </row>
    <row r="35" s="4" customFormat="1" ht="14.25">
      <c r="A35" s="4" t="s">
        <v>9</v>
      </c>
    </row>
    <row r="36" s="4" customFormat="1" ht="14.25">
      <c r="A36" s="4" t="s">
        <v>10</v>
      </c>
    </row>
    <row r="37" s="4" customFormat="1" ht="14.25">
      <c r="A37" s="4" t="s">
        <v>11</v>
      </c>
    </row>
    <row r="38" s="4" customFormat="1" ht="14.25"/>
    <row r="39" s="3" customFormat="1" ht="15">
      <c r="A39" s="3" t="s">
        <v>12</v>
      </c>
    </row>
    <row r="40" s="3" customFormat="1" ht="15">
      <c r="A40" s="3" t="s">
        <v>13</v>
      </c>
    </row>
    <row r="41" s="4" customFormat="1" ht="14.25"/>
    <row r="42" s="4" customFormat="1" ht="15">
      <c r="A42" s="5" t="s">
        <v>14</v>
      </c>
    </row>
    <row r="43" s="4" customFormat="1" ht="14.25">
      <c r="A43" s="4" t="s">
        <v>157</v>
      </c>
    </row>
    <row r="44" s="4" customFormat="1" ht="14.25">
      <c r="A44" s="4" t="s">
        <v>158</v>
      </c>
    </row>
    <row r="45" s="4" customFormat="1" ht="14.25">
      <c r="A45" s="4" t="s">
        <v>159</v>
      </c>
    </row>
    <row r="46" s="4" customFormat="1" ht="14.25"/>
    <row r="47" s="4" customFormat="1" ht="14.25">
      <c r="A47" s="4" t="s">
        <v>15</v>
      </c>
    </row>
    <row r="48" s="4" customFormat="1" ht="14.25">
      <c r="A48" s="4" t="s">
        <v>16</v>
      </c>
    </row>
    <row r="49" s="4" customFormat="1" ht="14.25">
      <c r="A49" s="4" t="s">
        <v>17</v>
      </c>
    </row>
    <row r="50" s="4" customFormat="1" ht="14.25"/>
    <row r="51" s="4" customFormat="1" ht="14.25">
      <c r="A51" s="4" t="s">
        <v>160</v>
      </c>
    </row>
    <row r="52" s="4" customFormat="1" ht="14.25">
      <c r="A52" s="4" t="s">
        <v>18</v>
      </c>
    </row>
    <row r="53" s="4" customFormat="1" ht="14.25">
      <c r="A53" s="4" t="s">
        <v>19</v>
      </c>
    </row>
    <row r="54" s="4" customFormat="1" ht="14.25"/>
    <row r="55" s="3" customFormat="1" ht="15">
      <c r="A55" s="3" t="s">
        <v>20</v>
      </c>
    </row>
    <row r="56" s="3" customFormat="1" ht="15">
      <c r="A56" s="3" t="s">
        <v>161</v>
      </c>
    </row>
    <row r="57" s="3" customFormat="1" ht="15">
      <c r="A57" s="3" t="s">
        <v>21</v>
      </c>
    </row>
    <row r="58" s="4" customFormat="1" ht="14.25"/>
    <row r="59" s="4" customFormat="1" ht="14.25">
      <c r="A59" s="4" t="s">
        <v>22</v>
      </c>
    </row>
    <row r="60" s="4" customFormat="1" ht="14.25">
      <c r="A60" s="4" t="s">
        <v>23</v>
      </c>
    </row>
    <row r="61" s="4" customFormat="1" ht="14.25"/>
  </sheetData>
  <sheetProtection/>
  <printOptions/>
  <pageMargins left="0.61" right="0.59" top="0.78" bottom="0.78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58"/>
  <sheetViews>
    <sheetView zoomScalePageLayoutView="0" workbookViewId="0" topLeftCell="A1">
      <selection activeCell="A5" sqref="A5"/>
    </sheetView>
  </sheetViews>
  <sheetFormatPr defaultColWidth="11.421875" defaultRowHeight="12.75"/>
  <cols>
    <col min="1" max="1" width="43.140625" style="0" customWidth="1"/>
    <col min="2" max="2" width="3.57421875" style="0" bestFit="1" customWidth="1"/>
    <col min="3" max="3" width="1.8515625" style="73" customWidth="1"/>
    <col min="4" max="4" width="11.57421875" style="0" bestFit="1" customWidth="1"/>
    <col min="5" max="5" width="1.8515625" style="0" customWidth="1"/>
    <col min="7" max="7" width="1.8515625" style="0" customWidth="1"/>
    <col min="9" max="9" width="1.8515625" style="0" customWidth="1"/>
  </cols>
  <sheetData>
    <row r="1" spans="1:10" s="8" customFormat="1" ht="20.25">
      <c r="A1" s="7" t="s">
        <v>0</v>
      </c>
      <c r="C1" s="9"/>
      <c r="D1" s="9"/>
      <c r="E1" s="9"/>
      <c r="F1" s="9"/>
      <c r="G1" s="9"/>
      <c r="H1" s="9"/>
      <c r="I1" s="9"/>
      <c r="J1" s="9"/>
    </row>
    <row r="2" spans="1:10" s="8" customFormat="1" ht="15.75">
      <c r="A2" s="2" t="s">
        <v>24</v>
      </c>
      <c r="C2" s="9"/>
      <c r="D2" s="9"/>
      <c r="E2" s="9"/>
      <c r="F2" s="9"/>
      <c r="G2" s="9"/>
      <c r="H2" s="9"/>
      <c r="I2" s="9"/>
      <c r="J2" s="9"/>
    </row>
    <row r="3" spans="1:3" s="4" customFormat="1" ht="14.25">
      <c r="A3" s="74" t="s">
        <v>93</v>
      </c>
      <c r="C3" s="6"/>
    </row>
    <row r="4" spans="1:3" s="4" customFormat="1" ht="14.25">
      <c r="A4" s="74" t="s">
        <v>166</v>
      </c>
      <c r="C4" s="6"/>
    </row>
    <row r="5" spans="3:10" s="8" customFormat="1" ht="12.75">
      <c r="C5" s="9"/>
      <c r="D5" s="9"/>
      <c r="E5" s="9"/>
      <c r="F5" s="9"/>
      <c r="G5" s="9"/>
      <c r="H5" s="9"/>
      <c r="I5" s="9"/>
      <c r="J5" s="9"/>
    </row>
    <row r="6" s="8" customFormat="1" ht="12.75">
      <c r="C6" s="9"/>
    </row>
    <row r="7" spans="1:3" s="8" customFormat="1" ht="15">
      <c r="A7" s="3" t="s">
        <v>25</v>
      </c>
      <c r="C7" s="9"/>
    </row>
    <row r="8" spans="1:10" s="19" customFormat="1" ht="14.25">
      <c r="A8" s="12"/>
      <c r="B8" s="13"/>
      <c r="C8" s="14"/>
      <c r="D8" s="15" t="s">
        <v>156</v>
      </c>
      <c r="E8" s="14"/>
      <c r="F8" s="15" t="s">
        <v>147</v>
      </c>
      <c r="G8" s="14"/>
      <c r="H8" s="15" t="s">
        <v>103</v>
      </c>
      <c r="I8" s="14"/>
      <c r="J8" s="15" t="s">
        <v>104</v>
      </c>
    </row>
    <row r="9" spans="1:10" s="8" customFormat="1" ht="12.75">
      <c r="A9" s="8" t="s">
        <v>26</v>
      </c>
      <c r="B9" s="8" t="s">
        <v>27</v>
      </c>
      <c r="C9" s="9"/>
      <c r="D9" s="8">
        <v>11</v>
      </c>
      <c r="F9" s="8">
        <v>10</v>
      </c>
      <c r="H9" s="8">
        <v>12</v>
      </c>
      <c r="J9" s="8">
        <v>11</v>
      </c>
    </row>
    <row r="10" spans="1:10" s="8" customFormat="1" ht="12.75">
      <c r="A10" s="8" t="s">
        <v>105</v>
      </c>
      <c r="B10" s="8" t="s">
        <v>27</v>
      </c>
      <c r="C10" s="9"/>
      <c r="D10" s="8">
        <v>32</v>
      </c>
      <c r="F10" s="8">
        <v>31</v>
      </c>
      <c r="H10" s="8">
        <v>39</v>
      </c>
      <c r="J10" s="8">
        <v>35</v>
      </c>
    </row>
    <row r="11" spans="1:10" s="8" customFormat="1" ht="14.25">
      <c r="A11" s="20" t="s">
        <v>106</v>
      </c>
      <c r="B11" s="20" t="s">
        <v>27</v>
      </c>
      <c r="C11" s="84"/>
      <c r="D11" s="21">
        <f>(D10/D9)</f>
        <v>2.909090909090909</v>
      </c>
      <c r="F11" s="21">
        <f>(F10/F9)</f>
        <v>3.1</v>
      </c>
      <c r="H11" s="21">
        <f>(H10/H9)</f>
        <v>3.25</v>
      </c>
      <c r="J11" s="21">
        <f>(J10/J9)</f>
        <v>3.1818181818181817</v>
      </c>
    </row>
    <row r="12" spans="1:3" s="24" customFormat="1" ht="11.25">
      <c r="A12" s="61" t="s">
        <v>107</v>
      </c>
      <c r="B12" s="61"/>
      <c r="C12" s="85"/>
    </row>
    <row r="15" spans="1:25" s="8" customFormat="1" ht="15">
      <c r="A15" s="26" t="s">
        <v>108</v>
      </c>
      <c r="B15" s="27"/>
      <c r="C15" s="86"/>
      <c r="D15" s="27"/>
      <c r="E15" s="27"/>
      <c r="F15" s="27"/>
      <c r="G15" s="27"/>
      <c r="H15" s="27"/>
      <c r="I15" s="27"/>
      <c r="J15" s="27"/>
      <c r="K15" s="27"/>
      <c r="L15" s="28"/>
      <c r="M15" s="27"/>
      <c r="N15" s="28"/>
      <c r="O15" s="27"/>
      <c r="P15" s="28"/>
      <c r="Q15" s="29"/>
      <c r="R15" s="28"/>
      <c r="S15" s="28"/>
      <c r="T15" s="28"/>
      <c r="U15" s="28"/>
      <c r="W15" s="9"/>
      <c r="Y15" s="9"/>
    </row>
    <row r="16" spans="1:25" s="8" customFormat="1" ht="12.75">
      <c r="A16" s="31" t="s">
        <v>162</v>
      </c>
      <c r="B16" s="27"/>
      <c r="C16" s="86"/>
      <c r="D16" s="27"/>
      <c r="E16" s="27"/>
      <c r="F16" s="27"/>
      <c r="G16" s="27"/>
      <c r="H16" s="27"/>
      <c r="I16" s="27"/>
      <c r="J16" s="27"/>
      <c r="K16" s="27"/>
      <c r="L16" s="28"/>
      <c r="M16" s="27"/>
      <c r="N16" s="28"/>
      <c r="O16" s="27"/>
      <c r="P16" s="28"/>
      <c r="Q16" s="29"/>
      <c r="R16" s="28"/>
      <c r="S16" s="28"/>
      <c r="T16" s="28"/>
      <c r="U16" s="28"/>
      <c r="W16" s="9"/>
      <c r="Y16" s="9"/>
    </row>
    <row r="17" spans="1:10" s="19" customFormat="1" ht="14.25">
      <c r="A17" s="12"/>
      <c r="B17" s="13"/>
      <c r="C17" s="14"/>
      <c r="D17" s="15" t="s">
        <v>156</v>
      </c>
      <c r="E17" s="14"/>
      <c r="F17" s="15" t="s">
        <v>147</v>
      </c>
      <c r="G17" s="14"/>
      <c r="H17" s="15" t="s">
        <v>103</v>
      </c>
      <c r="I17" s="14"/>
      <c r="J17" s="15" t="s">
        <v>104</v>
      </c>
    </row>
    <row r="18" spans="1:10" ht="12.75">
      <c r="A18" t="s">
        <v>109</v>
      </c>
      <c r="B18" t="s">
        <v>73</v>
      </c>
      <c r="D18" s="75">
        <v>496108.6196854986</v>
      </c>
      <c r="F18" s="75">
        <v>416772</v>
      </c>
      <c r="G18" s="75"/>
      <c r="H18" s="75">
        <v>442258</v>
      </c>
      <c r="I18" s="75"/>
      <c r="J18" s="75">
        <v>465355</v>
      </c>
    </row>
    <row r="19" spans="1:10" ht="12.75">
      <c r="A19" t="s">
        <v>76</v>
      </c>
      <c r="D19" s="76">
        <v>6.24363636363636</v>
      </c>
      <c r="F19">
        <v>6.4</v>
      </c>
      <c r="H19">
        <v>6.5</v>
      </c>
      <c r="J19" s="76">
        <v>5.1</v>
      </c>
    </row>
    <row r="20" spans="1:10" ht="12.75">
      <c r="A20" s="77" t="s">
        <v>110</v>
      </c>
      <c r="B20" s="77"/>
      <c r="C20" s="87"/>
      <c r="D20" s="88">
        <v>1.28364901091019</v>
      </c>
      <c r="F20" s="77">
        <v>1.46</v>
      </c>
      <c r="H20" s="77">
        <v>1.31</v>
      </c>
      <c r="J20" s="77">
        <v>1.36</v>
      </c>
    </row>
    <row r="21" ht="12.75">
      <c r="A21" s="61" t="s">
        <v>107</v>
      </c>
    </row>
    <row r="24" spans="1:25" s="8" customFormat="1" ht="15">
      <c r="A24" s="26" t="s">
        <v>83</v>
      </c>
      <c r="B24" s="27"/>
      <c r="C24" s="86"/>
      <c r="D24" s="27"/>
      <c r="E24" s="27"/>
      <c r="F24" s="27"/>
      <c r="G24" s="27"/>
      <c r="H24" s="27"/>
      <c r="I24" s="27"/>
      <c r="J24" s="27"/>
      <c r="K24" s="27"/>
      <c r="L24" s="28"/>
      <c r="M24" s="27"/>
      <c r="N24" s="28"/>
      <c r="O24" s="27"/>
      <c r="P24" s="28"/>
      <c r="Q24" s="29"/>
      <c r="R24" s="28"/>
      <c r="S24" s="28"/>
      <c r="T24" s="28"/>
      <c r="U24" s="28"/>
      <c r="W24" s="9"/>
      <c r="Y24" s="9"/>
    </row>
    <row r="25" spans="1:25" s="8" customFormat="1" ht="12.75">
      <c r="A25" s="31" t="s">
        <v>162</v>
      </c>
      <c r="B25" s="27"/>
      <c r="C25" s="86"/>
      <c r="D25" s="27"/>
      <c r="E25" s="27"/>
      <c r="F25" s="27"/>
      <c r="G25" s="27"/>
      <c r="H25" s="27"/>
      <c r="I25" s="27"/>
      <c r="J25" s="27"/>
      <c r="K25" s="27"/>
      <c r="L25" s="28"/>
      <c r="M25" s="27"/>
      <c r="N25" s="28"/>
      <c r="O25" s="27"/>
      <c r="P25" s="28"/>
      <c r="Q25" s="29"/>
      <c r="R25" s="28"/>
      <c r="S25" s="28"/>
      <c r="T25" s="28"/>
      <c r="U25" s="28"/>
      <c r="W25" s="9"/>
      <c r="Y25" s="9"/>
    </row>
    <row r="26" spans="1:10" s="19" customFormat="1" ht="14.25">
      <c r="A26" s="12"/>
      <c r="B26" s="13"/>
      <c r="C26" s="14"/>
      <c r="D26" s="15" t="s">
        <v>156</v>
      </c>
      <c r="E26" s="14"/>
      <c r="F26" s="15" t="s">
        <v>147</v>
      </c>
      <c r="G26" s="14"/>
      <c r="H26" s="15" t="s">
        <v>103</v>
      </c>
      <c r="I26" s="14"/>
      <c r="J26" s="15" t="s">
        <v>104</v>
      </c>
    </row>
    <row r="27" spans="1:10" ht="12.75">
      <c r="A27" t="s">
        <v>111</v>
      </c>
      <c r="B27" t="s">
        <v>85</v>
      </c>
      <c r="D27" s="76">
        <v>8.70821505035087</v>
      </c>
      <c r="F27">
        <v>5.4</v>
      </c>
      <c r="H27">
        <v>25.2</v>
      </c>
      <c r="J27">
        <v>23</v>
      </c>
    </row>
    <row r="28" spans="1:10" ht="12.75">
      <c r="A28" t="s">
        <v>86</v>
      </c>
      <c r="B28" t="s">
        <v>85</v>
      </c>
      <c r="D28" s="76">
        <v>8.534426567780848</v>
      </c>
      <c r="F28">
        <v>4.5</v>
      </c>
      <c r="H28">
        <v>24.2</v>
      </c>
      <c r="J28">
        <v>24.1</v>
      </c>
    </row>
    <row r="29" spans="1:10" ht="12.75">
      <c r="A29" t="s">
        <v>112</v>
      </c>
      <c r="B29" t="s">
        <v>85</v>
      </c>
      <c r="D29" s="76">
        <v>8.1996649231736</v>
      </c>
      <c r="F29" s="76">
        <v>5.1</v>
      </c>
      <c r="H29" s="76">
        <v>23.9</v>
      </c>
      <c r="J29" s="76">
        <v>24</v>
      </c>
    </row>
    <row r="30" spans="1:10" ht="12.75">
      <c r="A30" t="s">
        <v>87</v>
      </c>
      <c r="B30" t="s">
        <v>85</v>
      </c>
      <c r="D30" s="76">
        <v>222.47048443551515</v>
      </c>
      <c r="F30" s="76">
        <v>204.1</v>
      </c>
      <c r="H30" s="76">
        <v>226</v>
      </c>
      <c r="J30">
        <v>284.6</v>
      </c>
    </row>
    <row r="31" spans="1:10" ht="12.75">
      <c r="A31" t="s">
        <v>88</v>
      </c>
      <c r="B31" t="s">
        <v>85</v>
      </c>
      <c r="D31" s="76">
        <v>69.11708207889114</v>
      </c>
      <c r="F31">
        <v>82.8</v>
      </c>
      <c r="H31">
        <v>102.1</v>
      </c>
      <c r="J31" s="76">
        <v>105</v>
      </c>
    </row>
    <row r="32" spans="1:10" ht="12.75">
      <c r="A32" t="s">
        <v>89</v>
      </c>
      <c r="B32" t="s">
        <v>85</v>
      </c>
      <c r="D32" s="76">
        <v>378.972487742314</v>
      </c>
      <c r="F32" s="78">
        <v>287.2</v>
      </c>
      <c r="H32" s="78">
        <v>1609.3</v>
      </c>
      <c r="J32" s="78">
        <v>1353.3</v>
      </c>
    </row>
    <row r="33" spans="1:10" ht="12.75">
      <c r="A33" t="s">
        <v>90</v>
      </c>
      <c r="B33" t="s">
        <v>85</v>
      </c>
      <c r="D33" s="76">
        <v>38.368991252722346</v>
      </c>
      <c r="F33" s="76">
        <v>31.8</v>
      </c>
      <c r="H33" s="76">
        <v>31.7</v>
      </c>
      <c r="J33">
        <v>38.3</v>
      </c>
    </row>
    <row r="34" spans="1:10" ht="12.75">
      <c r="A34" t="s">
        <v>91</v>
      </c>
      <c r="B34" t="s">
        <v>85</v>
      </c>
      <c r="D34" s="76">
        <v>29.118927274235656</v>
      </c>
      <c r="F34">
        <v>30.7</v>
      </c>
      <c r="H34">
        <v>31.9</v>
      </c>
      <c r="J34">
        <v>23.7</v>
      </c>
    </row>
    <row r="35" spans="1:10" ht="12.75">
      <c r="A35" s="77" t="s">
        <v>92</v>
      </c>
      <c r="B35" s="77" t="s">
        <v>85</v>
      </c>
      <c r="C35" s="87"/>
      <c r="D35" s="79">
        <v>32.512081473041995</v>
      </c>
      <c r="F35" s="79">
        <v>37.5</v>
      </c>
      <c r="H35" s="79">
        <v>36.3</v>
      </c>
      <c r="J35" s="79">
        <v>38</v>
      </c>
    </row>
    <row r="36" ht="12.75">
      <c r="A36" s="61" t="s">
        <v>107</v>
      </c>
    </row>
    <row r="39" spans="1:25" s="8" customFormat="1" ht="15">
      <c r="A39" s="26" t="s">
        <v>113</v>
      </c>
      <c r="B39" s="27"/>
      <c r="C39" s="86"/>
      <c r="D39" s="27"/>
      <c r="E39" s="27"/>
      <c r="F39" s="27"/>
      <c r="G39" s="27"/>
      <c r="H39" s="27"/>
      <c r="I39" s="27"/>
      <c r="J39" s="27"/>
      <c r="K39" s="27"/>
      <c r="L39" s="28"/>
      <c r="M39" s="27"/>
      <c r="N39" s="28"/>
      <c r="O39" s="27"/>
      <c r="P39" s="28"/>
      <c r="Q39" s="29"/>
      <c r="R39" s="28"/>
      <c r="S39" s="28"/>
      <c r="T39" s="28"/>
      <c r="U39" s="28"/>
      <c r="W39" s="9"/>
      <c r="Y39" s="9"/>
    </row>
    <row r="40" spans="1:25" s="8" customFormat="1" ht="12.75">
      <c r="A40" s="31" t="s">
        <v>162</v>
      </c>
      <c r="B40" s="27"/>
      <c r="C40" s="86"/>
      <c r="D40" s="27"/>
      <c r="E40" s="27"/>
      <c r="F40" s="27"/>
      <c r="G40" s="27"/>
      <c r="H40" s="27"/>
      <c r="I40" s="27"/>
      <c r="J40" s="27"/>
      <c r="K40" s="27"/>
      <c r="L40" s="28"/>
      <c r="M40" s="27"/>
      <c r="N40" s="28"/>
      <c r="O40" s="27"/>
      <c r="P40" s="28"/>
      <c r="Q40" s="29"/>
      <c r="R40" s="28"/>
      <c r="S40" s="28"/>
      <c r="T40" s="28"/>
      <c r="U40" s="28"/>
      <c r="W40" s="9"/>
      <c r="Y40" s="9"/>
    </row>
    <row r="41" spans="1:10" s="19" customFormat="1" ht="14.25">
      <c r="A41" s="12"/>
      <c r="B41" s="13"/>
      <c r="C41" s="14"/>
      <c r="D41" s="15" t="s">
        <v>156</v>
      </c>
      <c r="E41" s="14"/>
      <c r="F41" s="15" t="s">
        <v>147</v>
      </c>
      <c r="G41" s="14"/>
      <c r="H41" s="15" t="s">
        <v>103</v>
      </c>
      <c r="I41" s="14"/>
      <c r="J41" s="15" t="s">
        <v>104</v>
      </c>
    </row>
    <row r="42" spans="1:10" ht="12.75">
      <c r="A42" t="s">
        <v>114</v>
      </c>
      <c r="B42" t="s">
        <v>30</v>
      </c>
      <c r="D42" s="80">
        <v>21.817795256075726</v>
      </c>
      <c r="F42">
        <v>20.24</v>
      </c>
      <c r="H42">
        <v>26.39</v>
      </c>
      <c r="J42">
        <v>21.39</v>
      </c>
    </row>
    <row r="43" spans="1:10" ht="12.75">
      <c r="A43" t="s">
        <v>115</v>
      </c>
      <c r="B43" t="s">
        <v>30</v>
      </c>
      <c r="D43" s="80">
        <v>19.732394427509412</v>
      </c>
      <c r="F43" s="80">
        <v>19.3</v>
      </c>
      <c r="H43">
        <v>23.86</v>
      </c>
      <c r="J43">
        <v>22.59</v>
      </c>
    </row>
    <row r="44" spans="1:10" ht="12.75">
      <c r="A44" s="81" t="s">
        <v>116</v>
      </c>
      <c r="B44" s="81" t="s">
        <v>30</v>
      </c>
      <c r="C44" s="87"/>
      <c r="D44" s="82">
        <v>21.123944696328707</v>
      </c>
      <c r="F44" s="81">
        <v>19.98</v>
      </c>
      <c r="H44" s="81">
        <v>25.67</v>
      </c>
      <c r="J44" s="82">
        <v>21.64</v>
      </c>
    </row>
    <row r="45" ht="12.75">
      <c r="J45" s="80"/>
    </row>
    <row r="46" spans="1:10" ht="12.75">
      <c r="A46" t="s">
        <v>148</v>
      </c>
      <c r="B46" t="s">
        <v>30</v>
      </c>
      <c r="D46" s="80">
        <v>2.3353934552959323</v>
      </c>
      <c r="F46" s="80">
        <v>2.4394258749339386</v>
      </c>
      <c r="H46">
        <v>2.51</v>
      </c>
      <c r="J46" s="80">
        <v>2.1</v>
      </c>
    </row>
    <row r="47" spans="1:10" ht="12.75">
      <c r="A47" t="s">
        <v>149</v>
      </c>
      <c r="B47" t="s">
        <v>30</v>
      </c>
      <c r="D47" s="80">
        <v>10.653714787833316</v>
      </c>
      <c r="F47" s="80">
        <v>11.076100943241348</v>
      </c>
      <c r="H47">
        <v>9.74</v>
      </c>
      <c r="J47" s="80">
        <v>7.93</v>
      </c>
    </row>
    <row r="48" spans="1:10" ht="12.75">
      <c r="A48" t="s">
        <v>150</v>
      </c>
      <c r="B48" t="s">
        <v>30</v>
      </c>
      <c r="D48" s="80">
        <v>0.1521159730623364</v>
      </c>
      <c r="F48" s="80">
        <v>0.22046260579695487</v>
      </c>
      <c r="H48" s="80">
        <v>0.17</v>
      </c>
      <c r="J48" s="80">
        <v>0.23</v>
      </c>
    </row>
    <row r="49" spans="1:10" ht="12.75">
      <c r="A49" t="s">
        <v>151</v>
      </c>
      <c r="B49" t="s">
        <v>30</v>
      </c>
      <c r="D49" s="80">
        <v>1.086405818845212</v>
      </c>
      <c r="F49" s="80">
        <v>1.2330269753501208</v>
      </c>
      <c r="H49">
        <v>1.27</v>
      </c>
      <c r="J49" s="80">
        <v>1.11</v>
      </c>
    </row>
    <row r="50" spans="1:10" ht="12.75">
      <c r="A50" t="s">
        <v>152</v>
      </c>
      <c r="B50" t="s">
        <v>30</v>
      </c>
      <c r="D50" s="80">
        <v>0.7242529356312403</v>
      </c>
      <c r="F50" s="80">
        <v>0.7990859458393059</v>
      </c>
      <c r="H50">
        <v>0.67</v>
      </c>
      <c r="J50" s="80">
        <v>0.77</v>
      </c>
    </row>
    <row r="51" spans="1:10" ht="12.75">
      <c r="A51" t="s">
        <v>153</v>
      </c>
      <c r="B51" t="s">
        <v>30</v>
      </c>
      <c r="D51" s="80">
        <v>1.245167515145536</v>
      </c>
      <c r="F51" s="80">
        <v>2.526235110395191</v>
      </c>
      <c r="H51">
        <v>2.37</v>
      </c>
      <c r="J51" s="80">
        <v>1.81</v>
      </c>
    </row>
    <row r="52" spans="1:10" ht="12.75">
      <c r="A52" t="s">
        <v>154</v>
      </c>
      <c r="B52" t="s">
        <v>30</v>
      </c>
      <c r="D52" s="80">
        <v>0.2758612896996249</v>
      </c>
      <c r="F52" s="80">
        <v>0.25183029010042934</v>
      </c>
      <c r="H52">
        <v>0.19</v>
      </c>
      <c r="J52" s="80">
        <v>0.25</v>
      </c>
    </row>
    <row r="53" spans="1:10" ht="12.75">
      <c r="A53" t="s">
        <v>117</v>
      </c>
      <c r="B53" t="s">
        <v>30</v>
      </c>
      <c r="D53" s="80">
        <v>16.472911775513197</v>
      </c>
      <c r="F53" s="80">
        <v>18.54616774565729</v>
      </c>
      <c r="H53">
        <v>16.93</v>
      </c>
      <c r="J53" s="80">
        <v>14.21</v>
      </c>
    </row>
    <row r="54" spans="1:10" ht="12.75">
      <c r="A54" t="s">
        <v>155</v>
      </c>
      <c r="B54" t="s">
        <v>30</v>
      </c>
      <c r="D54" s="80">
        <v>2.310536164687663</v>
      </c>
      <c r="F54" s="80">
        <v>1.699690541891685</v>
      </c>
      <c r="H54">
        <v>1.71</v>
      </c>
      <c r="J54" s="80">
        <v>1.75</v>
      </c>
    </row>
    <row r="55" spans="1:10" ht="12.75">
      <c r="A55" s="81" t="s">
        <v>118</v>
      </c>
      <c r="B55" s="81" t="s">
        <v>30</v>
      </c>
      <c r="C55" s="87"/>
      <c r="D55" s="82">
        <v>18.78344794020086</v>
      </c>
      <c r="F55" s="82">
        <v>20.245858287548973</v>
      </c>
      <c r="H55" s="81">
        <v>18.64</v>
      </c>
      <c r="J55" s="82">
        <v>15.95</v>
      </c>
    </row>
    <row r="56" ht="12.75">
      <c r="J56" s="80"/>
    </row>
    <row r="57" spans="1:10" ht="12.75">
      <c r="A57" s="81" t="s">
        <v>119</v>
      </c>
      <c r="B57" s="81" t="s">
        <v>30</v>
      </c>
      <c r="C57" s="87"/>
      <c r="D57" s="82">
        <f>D44-D55</f>
        <v>2.3404967561278482</v>
      </c>
      <c r="E57" s="80"/>
      <c r="F57" s="82">
        <f>F44-F55</f>
        <v>-0.2658582875489728</v>
      </c>
      <c r="G57" s="83"/>
      <c r="H57" s="81">
        <f>H44-H55</f>
        <v>7.030000000000001</v>
      </c>
      <c r="I57" s="83"/>
      <c r="J57" s="82">
        <f>J44-J55</f>
        <v>5.690000000000001</v>
      </c>
    </row>
    <row r="58" ht="12.75">
      <c r="A58" s="61" t="s">
        <v>107</v>
      </c>
    </row>
  </sheetData>
  <sheetProtection/>
  <printOptions/>
  <pageMargins left="0.787401575" right="0.787401575" top="0.984251969" bottom="0.984251969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1080"/>
  <sheetViews>
    <sheetView zoomScalePageLayoutView="0" workbookViewId="0" topLeftCell="A1">
      <selection activeCell="A5" sqref="A5"/>
    </sheetView>
  </sheetViews>
  <sheetFormatPr defaultColWidth="11.421875" defaultRowHeight="12.75"/>
  <cols>
    <col min="1" max="1" width="45.8515625" style="0" customWidth="1"/>
    <col min="2" max="2" width="3.57421875" style="0" bestFit="1" customWidth="1"/>
    <col min="3" max="3" width="2.00390625" style="0" customWidth="1"/>
    <col min="4" max="4" width="10.140625" style="0" customWidth="1"/>
    <col min="5" max="5" width="1.8515625" style="0" customWidth="1"/>
    <col min="6" max="6" width="10.140625" style="0" customWidth="1"/>
    <col min="7" max="7" width="1.8515625" style="0" customWidth="1"/>
    <col min="8" max="8" width="10.140625" style="0" customWidth="1"/>
    <col min="9" max="9" width="1.8515625" style="0" customWidth="1"/>
    <col min="10" max="10" width="10.140625" style="0" customWidth="1"/>
    <col min="11" max="11" width="1.8515625" style="0" customWidth="1"/>
    <col min="12" max="12" width="10.140625" style="0" customWidth="1"/>
    <col min="13" max="13" width="1.8515625" style="0" customWidth="1"/>
    <col min="14" max="14" width="10.140625" style="0" customWidth="1"/>
    <col min="15" max="15" width="1.8515625" style="0" customWidth="1"/>
    <col min="16" max="16" width="10.140625" style="0" customWidth="1"/>
    <col min="17" max="17" width="1.8515625" style="11" customWidth="1"/>
    <col min="18" max="18" width="10.140625" style="0" customWidth="1"/>
    <col min="19" max="19" width="1.8515625" style="73" customWidth="1"/>
    <col min="20" max="20" width="10.140625" style="0" customWidth="1"/>
    <col min="21" max="21" width="1.8515625" style="73" customWidth="1"/>
    <col min="22" max="22" width="10.140625" style="0" customWidth="1"/>
    <col min="23" max="23" width="1.8515625" style="0" customWidth="1"/>
    <col min="24" max="24" width="10.140625" style="0" customWidth="1"/>
    <col min="25" max="25" width="1.8515625" style="0" customWidth="1"/>
    <col min="26" max="26" width="10.140625" style="0" customWidth="1"/>
    <col min="27" max="27" width="1.8515625" style="0" customWidth="1"/>
    <col min="28" max="28" width="10.140625" style="0" customWidth="1"/>
    <col min="29" max="29" width="1.8515625" style="0" customWidth="1"/>
    <col min="30" max="30" width="10.140625" style="0" customWidth="1"/>
    <col min="31" max="31" width="1.8515625" style="0" customWidth="1"/>
    <col min="32" max="32" width="10.140625" style="0" customWidth="1"/>
    <col min="33" max="33" width="1.8515625" style="0" customWidth="1"/>
    <col min="34" max="34" width="10.140625" style="0" customWidth="1"/>
    <col min="35" max="35" width="1.8515625" style="0" customWidth="1"/>
    <col min="36" max="36" width="10.140625" style="0" customWidth="1"/>
    <col min="37" max="37" width="1.8515625" style="0" customWidth="1"/>
    <col min="38" max="38" width="10.140625" style="0" customWidth="1"/>
    <col min="39" max="39" width="1.8515625" style="0" customWidth="1"/>
    <col min="40" max="40" width="10.140625" style="0" customWidth="1"/>
  </cols>
  <sheetData>
    <row r="1" spans="1:21" s="8" customFormat="1" ht="20.25">
      <c r="A1" s="7" t="s">
        <v>0</v>
      </c>
      <c r="C1" s="9"/>
      <c r="D1" s="9"/>
      <c r="E1" s="9"/>
      <c r="F1" s="9"/>
      <c r="G1" s="9"/>
      <c r="I1" s="9"/>
      <c r="K1" s="9"/>
      <c r="M1" s="10"/>
      <c r="Q1" s="9"/>
      <c r="S1" s="9"/>
      <c r="U1" s="9"/>
    </row>
    <row r="2" spans="1:21" s="8" customFormat="1" ht="15.75">
      <c r="A2" s="2" t="s">
        <v>24</v>
      </c>
      <c r="C2" s="9"/>
      <c r="D2" s="9"/>
      <c r="E2" s="9"/>
      <c r="F2" s="9"/>
      <c r="G2" s="9"/>
      <c r="I2" s="9"/>
      <c r="K2" s="9"/>
      <c r="M2" s="10"/>
      <c r="Q2" s="9"/>
      <c r="S2" s="9"/>
      <c r="U2" s="9"/>
    </row>
    <row r="3" spans="1:21" s="4" customFormat="1" ht="14.25">
      <c r="A3" s="74" t="s">
        <v>93</v>
      </c>
      <c r="U3" s="6"/>
    </row>
    <row r="4" spans="1:21" s="4" customFormat="1" ht="14.25">
      <c r="A4" s="74" t="str">
        <f>'Sogn_Fjordane 2005-2008'!A4</f>
        <v>Oppdatert per 5. november 2009</v>
      </c>
      <c r="U4" s="6"/>
    </row>
    <row r="5" spans="3:21" s="8" customFormat="1" ht="12.75">
      <c r="C5" s="9"/>
      <c r="D5" s="9"/>
      <c r="E5" s="9"/>
      <c r="F5" s="9"/>
      <c r="G5" s="9"/>
      <c r="I5" s="9"/>
      <c r="K5" s="9"/>
      <c r="M5" s="10"/>
      <c r="Q5" s="9"/>
      <c r="S5" s="9"/>
      <c r="U5" s="9"/>
    </row>
    <row r="6" spans="13:21" s="8" customFormat="1" ht="12.75">
      <c r="M6" s="10"/>
      <c r="Q6" s="11"/>
      <c r="S6" s="9"/>
      <c r="U6" s="9"/>
    </row>
    <row r="7" spans="1:21" s="8" customFormat="1" ht="15">
      <c r="A7" s="3" t="s">
        <v>25</v>
      </c>
      <c r="M7" s="10"/>
      <c r="Q7" s="11"/>
      <c r="S7" s="9"/>
      <c r="U7" s="9"/>
    </row>
    <row r="8" spans="1:40" s="19" customFormat="1" ht="12.75">
      <c r="A8" s="12"/>
      <c r="B8" s="13"/>
      <c r="C8" s="14"/>
      <c r="D8" s="15">
        <v>2004</v>
      </c>
      <c r="E8" s="14"/>
      <c r="F8" s="15">
        <v>2003</v>
      </c>
      <c r="G8" s="14"/>
      <c r="H8" s="15">
        <v>2002</v>
      </c>
      <c r="I8" s="14"/>
      <c r="J8" s="15">
        <v>2001</v>
      </c>
      <c r="K8" s="14"/>
      <c r="L8" s="15">
        <v>2000</v>
      </c>
      <c r="M8" s="14"/>
      <c r="N8" s="15">
        <v>1999</v>
      </c>
      <c r="O8" s="16"/>
      <c r="P8" s="15">
        <v>1998</v>
      </c>
      <c r="Q8" s="17"/>
      <c r="R8" s="15">
        <v>1997</v>
      </c>
      <c r="S8" s="18"/>
      <c r="T8" s="15">
        <v>1996</v>
      </c>
      <c r="U8" s="18"/>
      <c r="V8" s="15">
        <v>1995</v>
      </c>
      <c r="X8" s="15">
        <v>1994</v>
      </c>
      <c r="Z8" s="15">
        <v>1993</v>
      </c>
      <c r="AB8" s="15">
        <v>1992</v>
      </c>
      <c r="AD8" s="15">
        <v>1991</v>
      </c>
      <c r="AF8" s="15">
        <v>1990</v>
      </c>
      <c r="AH8" s="15">
        <v>1989</v>
      </c>
      <c r="AJ8" s="15">
        <v>1988</v>
      </c>
      <c r="AL8" s="15">
        <v>1987</v>
      </c>
      <c r="AN8" s="15">
        <v>1986</v>
      </c>
    </row>
    <row r="9" spans="1:40" s="8" customFormat="1" ht="12.75">
      <c r="A9" s="8" t="s">
        <v>26</v>
      </c>
      <c r="B9" s="8" t="s">
        <v>27</v>
      </c>
      <c r="D9" s="8">
        <v>13</v>
      </c>
      <c r="F9" s="8">
        <v>12</v>
      </c>
      <c r="H9" s="8">
        <v>15</v>
      </c>
      <c r="J9" s="8">
        <v>12</v>
      </c>
      <c r="L9" s="8">
        <v>17</v>
      </c>
      <c r="M9" s="10"/>
      <c r="N9" s="8">
        <v>25</v>
      </c>
      <c r="P9" s="8">
        <v>23</v>
      </c>
      <c r="Q9" s="11"/>
      <c r="R9" s="8">
        <v>33</v>
      </c>
      <c r="S9" s="9"/>
      <c r="T9" s="8">
        <v>36</v>
      </c>
      <c r="U9" s="9"/>
      <c r="V9" s="8">
        <v>35</v>
      </c>
      <c r="X9" s="8">
        <v>34</v>
      </c>
      <c r="Z9" s="8">
        <v>36</v>
      </c>
      <c r="AB9" s="8">
        <v>28</v>
      </c>
      <c r="AD9" s="8">
        <v>27</v>
      </c>
      <c r="AF9" s="8">
        <v>28</v>
      </c>
      <c r="AH9" s="8">
        <v>31</v>
      </c>
      <c r="AJ9" s="8">
        <v>35</v>
      </c>
      <c r="AL9" s="8">
        <v>27</v>
      </c>
      <c r="AN9" s="8">
        <v>25</v>
      </c>
    </row>
    <row r="10" spans="1:26" s="8" customFormat="1" ht="12.75">
      <c r="A10" s="8" t="s">
        <v>105</v>
      </c>
      <c r="B10" s="8" t="s">
        <v>27</v>
      </c>
      <c r="D10" s="8">
        <v>50</v>
      </c>
      <c r="F10" s="8">
        <v>36</v>
      </c>
      <c r="H10" s="8">
        <v>59</v>
      </c>
      <c r="J10" s="8">
        <v>42</v>
      </c>
      <c r="L10" s="8">
        <v>60</v>
      </c>
      <c r="M10" s="10"/>
      <c r="N10" s="8">
        <v>63</v>
      </c>
      <c r="P10" s="8">
        <v>51</v>
      </c>
      <c r="Q10" s="11"/>
      <c r="R10" s="8">
        <v>49</v>
      </c>
      <c r="S10" s="9"/>
      <c r="T10" s="8">
        <v>48</v>
      </c>
      <c r="U10" s="9"/>
      <c r="V10" s="8">
        <v>42</v>
      </c>
      <c r="X10" s="8">
        <v>37</v>
      </c>
      <c r="Z10" s="8">
        <v>38</v>
      </c>
    </row>
    <row r="11" spans="1:40" s="8" customFormat="1" ht="14.25">
      <c r="A11" s="20" t="s">
        <v>106</v>
      </c>
      <c r="B11" s="20" t="s">
        <v>27</v>
      </c>
      <c r="D11" s="21">
        <f>(D10/D9)</f>
        <v>3.8461538461538463</v>
      </c>
      <c r="F11" s="21">
        <f>F10/F9</f>
        <v>3</v>
      </c>
      <c r="H11" s="21">
        <f>H10/H9</f>
        <v>3.933333333333333</v>
      </c>
      <c r="J11" s="21">
        <f>J10/J9</f>
        <v>3.5</v>
      </c>
      <c r="L11" s="21">
        <f>L10/L9</f>
        <v>3.5294117647058822</v>
      </c>
      <c r="M11" s="22"/>
      <c r="N11" s="21">
        <f>N10/N9</f>
        <v>2.52</v>
      </c>
      <c r="O11" s="22"/>
      <c r="P11" s="21">
        <f>P10/P9</f>
        <v>2.217391304347826</v>
      </c>
      <c r="Q11" s="23"/>
      <c r="R11" s="21">
        <f>R10/R9</f>
        <v>1.4848484848484849</v>
      </c>
      <c r="S11" s="9"/>
      <c r="T11" s="21">
        <f>T10/T9</f>
        <v>1.3333333333333333</v>
      </c>
      <c r="U11" s="9"/>
      <c r="V11" s="21">
        <f>V10/V9</f>
        <v>1.2</v>
      </c>
      <c r="X11" s="21">
        <f>X10/X9</f>
        <v>1.088235294117647</v>
      </c>
      <c r="Z11" s="21">
        <f>Z10/Z9</f>
        <v>1.0555555555555556</v>
      </c>
      <c r="AB11" s="21">
        <f>AB10/AB9</f>
        <v>0</v>
      </c>
      <c r="AD11" s="21">
        <f>AD10/AD9</f>
        <v>0</v>
      </c>
      <c r="AF11" s="21">
        <f>AF10/AF9</f>
        <v>0</v>
      </c>
      <c r="AH11" s="21">
        <f>AH10/AH9</f>
        <v>0</v>
      </c>
      <c r="AJ11" s="21">
        <f>AJ10/AJ9</f>
        <v>0</v>
      </c>
      <c r="AL11" s="21">
        <f>AL10/AL9</f>
        <v>0</v>
      </c>
      <c r="AN11" s="21">
        <f>AN10/AN9</f>
        <v>0</v>
      </c>
    </row>
    <row r="12" spans="1:21" s="8" customFormat="1" ht="12.75">
      <c r="A12" s="24" t="s">
        <v>120</v>
      </c>
      <c r="C12" s="9"/>
      <c r="D12" s="9"/>
      <c r="E12" s="9"/>
      <c r="F12" s="9"/>
      <c r="G12" s="9"/>
      <c r="H12" s="19"/>
      <c r="I12" s="9"/>
      <c r="J12" s="19"/>
      <c r="K12" s="9"/>
      <c r="L12" s="19"/>
      <c r="M12" s="25"/>
      <c r="N12" s="19"/>
      <c r="O12" s="19"/>
      <c r="P12" s="19"/>
      <c r="Q12" s="19"/>
      <c r="R12" s="19"/>
      <c r="S12" s="9"/>
      <c r="U12" s="9"/>
    </row>
    <row r="13" spans="13:21" s="8" customFormat="1" ht="12.75">
      <c r="M13" s="10"/>
      <c r="Q13" s="11"/>
      <c r="S13" s="9"/>
      <c r="U13" s="9"/>
    </row>
    <row r="14" spans="1:40" s="8" customFormat="1" ht="15">
      <c r="A14" s="26" t="s">
        <v>28</v>
      </c>
      <c r="B14" s="27"/>
      <c r="C14" s="27"/>
      <c r="D14" s="27"/>
      <c r="E14" s="27"/>
      <c r="F14" s="27"/>
      <c r="G14" s="27"/>
      <c r="H14" s="28"/>
      <c r="I14" s="27"/>
      <c r="J14" s="28"/>
      <c r="K14" s="27"/>
      <c r="L14" s="28"/>
      <c r="M14" s="29"/>
      <c r="N14" s="28"/>
      <c r="O14" s="28"/>
      <c r="P14" s="28"/>
      <c r="Q14" s="30"/>
      <c r="R14" s="28"/>
      <c r="S14" s="9"/>
      <c r="T14" s="28"/>
      <c r="U14" s="9"/>
      <c r="V14" s="28"/>
      <c r="X14" s="28"/>
      <c r="Z14" s="28"/>
      <c r="AB14" s="28"/>
      <c r="AD14" s="28"/>
      <c r="AF14" s="28"/>
      <c r="AH14" s="28"/>
      <c r="AJ14" s="28"/>
      <c r="AL14" s="28"/>
      <c r="AN14" s="28"/>
    </row>
    <row r="15" spans="1:40" s="8" customFormat="1" ht="12.75">
      <c r="A15" s="31" t="s">
        <v>162</v>
      </c>
      <c r="B15" s="27"/>
      <c r="C15" s="27"/>
      <c r="D15" s="27"/>
      <c r="E15" s="27"/>
      <c r="F15" s="27"/>
      <c r="G15" s="27"/>
      <c r="H15" s="28"/>
      <c r="I15" s="27"/>
      <c r="J15" s="28"/>
      <c r="K15" s="27"/>
      <c r="L15" s="28"/>
      <c r="M15" s="29"/>
      <c r="N15" s="28"/>
      <c r="O15" s="28"/>
      <c r="P15" s="28"/>
      <c r="Q15" s="30"/>
      <c r="R15" s="28"/>
      <c r="S15" s="9"/>
      <c r="T15" s="28"/>
      <c r="U15" s="9"/>
      <c r="V15" s="28"/>
      <c r="X15" s="28"/>
      <c r="Z15" s="28"/>
      <c r="AB15" s="28"/>
      <c r="AD15" s="28"/>
      <c r="AF15" s="28"/>
      <c r="AH15" s="28"/>
      <c r="AJ15" s="28"/>
      <c r="AL15" s="28"/>
      <c r="AN15" s="28"/>
    </row>
    <row r="16" spans="1:40" s="19" customFormat="1" ht="12.75">
      <c r="A16" s="12"/>
      <c r="B16" s="13"/>
      <c r="C16" s="14"/>
      <c r="D16" s="15">
        <v>2004</v>
      </c>
      <c r="E16" s="14"/>
      <c r="F16" s="15">
        <v>2003</v>
      </c>
      <c r="G16" s="14"/>
      <c r="H16" s="15">
        <v>2002</v>
      </c>
      <c r="I16" s="14"/>
      <c r="J16" s="15">
        <v>2001</v>
      </c>
      <c r="K16" s="14"/>
      <c r="L16" s="15">
        <v>2000</v>
      </c>
      <c r="M16" s="14"/>
      <c r="N16" s="15">
        <v>1999</v>
      </c>
      <c r="O16" s="16"/>
      <c r="P16" s="15">
        <v>1998</v>
      </c>
      <c r="Q16" s="17"/>
      <c r="R16" s="15">
        <v>1997</v>
      </c>
      <c r="S16" s="18"/>
      <c r="T16" s="15">
        <v>1996</v>
      </c>
      <c r="U16" s="18"/>
      <c r="V16" s="15">
        <v>1995</v>
      </c>
      <c r="X16" s="15">
        <v>1994</v>
      </c>
      <c r="Z16" s="15">
        <v>1993</v>
      </c>
      <c r="AB16" s="15">
        <v>1992</v>
      </c>
      <c r="AD16" s="15">
        <v>1991</v>
      </c>
      <c r="AF16" s="15">
        <v>1990</v>
      </c>
      <c r="AH16" s="15">
        <v>1989</v>
      </c>
      <c r="AJ16" s="15">
        <v>1988</v>
      </c>
      <c r="AL16" s="15">
        <v>1987</v>
      </c>
      <c r="AN16" s="15">
        <v>1986</v>
      </c>
    </row>
    <row r="17" spans="1:40" s="8" customFormat="1" ht="14.25">
      <c r="A17" s="32" t="s">
        <v>29</v>
      </c>
      <c r="B17" s="32" t="s">
        <v>30</v>
      </c>
      <c r="C17" s="32"/>
      <c r="D17" s="33">
        <v>43664042</v>
      </c>
      <c r="E17" s="32"/>
      <c r="F17" s="33">
        <v>30091525</v>
      </c>
      <c r="G17" s="32"/>
      <c r="H17" s="33">
        <v>32044836</v>
      </c>
      <c r="I17" s="32"/>
      <c r="J17" s="33">
        <v>34092279</v>
      </c>
      <c r="K17" s="32"/>
      <c r="L17" s="33">
        <v>44376830</v>
      </c>
      <c r="M17" s="32"/>
      <c r="N17" s="33">
        <v>30040489</v>
      </c>
      <c r="O17" s="33"/>
      <c r="P17" s="33">
        <v>20969482</v>
      </c>
      <c r="Q17" s="34"/>
      <c r="R17" s="33">
        <v>14819354</v>
      </c>
      <c r="S17" s="9"/>
      <c r="T17" s="33">
        <v>11182859</v>
      </c>
      <c r="U17" s="9"/>
      <c r="V17" s="33">
        <v>11355784</v>
      </c>
      <c r="X17" s="33">
        <v>10556606</v>
      </c>
      <c r="Z17" s="33">
        <v>10125095</v>
      </c>
      <c r="AB17" s="33">
        <v>6977297</v>
      </c>
      <c r="AD17" s="33">
        <v>6987215</v>
      </c>
      <c r="AF17" s="33">
        <v>7420891</v>
      </c>
      <c r="AH17" s="33">
        <v>6357327</v>
      </c>
      <c r="AJ17" s="33">
        <v>5768371</v>
      </c>
      <c r="AL17" s="33">
        <v>4176696</v>
      </c>
      <c r="AN17" s="33">
        <v>3004482</v>
      </c>
    </row>
    <row r="18" spans="1:40" s="8" customFormat="1" ht="14.25">
      <c r="A18" s="32" t="s">
        <v>121</v>
      </c>
      <c r="B18" s="32" t="s">
        <v>30</v>
      </c>
      <c r="C18" s="32"/>
      <c r="D18" s="33">
        <v>8857995</v>
      </c>
      <c r="E18" s="32"/>
      <c r="F18" s="33">
        <v>6121384</v>
      </c>
      <c r="G18" s="32"/>
      <c r="H18" s="33">
        <v>14192793</v>
      </c>
      <c r="I18" s="32"/>
      <c r="J18" s="33">
        <v>13360512</v>
      </c>
      <c r="K18" s="32"/>
      <c r="L18" s="33">
        <v>6709853</v>
      </c>
      <c r="M18" s="32"/>
      <c r="N18" s="33">
        <v>4729222</v>
      </c>
      <c r="O18" s="33"/>
      <c r="P18" s="33">
        <v>3296927</v>
      </c>
      <c r="Q18" s="34"/>
      <c r="R18" s="33">
        <v>1709724</v>
      </c>
      <c r="S18" s="9"/>
      <c r="T18" s="33">
        <v>819539</v>
      </c>
      <c r="U18" s="9"/>
      <c r="V18" s="33">
        <v>486013</v>
      </c>
      <c r="X18" s="33"/>
      <c r="Z18" s="33"/>
      <c r="AB18" s="33"/>
      <c r="AD18" s="33"/>
      <c r="AF18" s="33"/>
      <c r="AH18" s="33"/>
      <c r="AJ18" s="33"/>
      <c r="AL18" s="33"/>
      <c r="AN18" s="33"/>
    </row>
    <row r="19" spans="1:40" s="8" customFormat="1" ht="12.75">
      <c r="A19" s="32" t="s">
        <v>31</v>
      </c>
      <c r="B19" s="32" t="s">
        <v>30</v>
      </c>
      <c r="C19" s="32"/>
      <c r="D19" s="33">
        <v>349080</v>
      </c>
      <c r="E19" s="32"/>
      <c r="F19" s="33">
        <v>32830</v>
      </c>
      <c r="G19" s="32"/>
      <c r="H19" s="33">
        <v>998235</v>
      </c>
      <c r="I19" s="32"/>
      <c r="J19" s="33">
        <v>450609</v>
      </c>
      <c r="K19" s="32"/>
      <c r="L19" s="33">
        <v>848723</v>
      </c>
      <c r="M19" s="32"/>
      <c r="N19" s="33">
        <v>124606</v>
      </c>
      <c r="O19" s="33"/>
      <c r="P19" s="33">
        <v>492883</v>
      </c>
      <c r="Q19" s="34"/>
      <c r="R19" s="33">
        <v>38813</v>
      </c>
      <c r="S19" s="9"/>
      <c r="T19" s="33">
        <v>83917</v>
      </c>
      <c r="U19" s="9"/>
      <c r="V19" s="33">
        <v>64045</v>
      </c>
      <c r="X19" s="33">
        <v>58025</v>
      </c>
      <c r="Z19" s="33">
        <v>67278</v>
      </c>
      <c r="AB19" s="33">
        <v>295237</v>
      </c>
      <c r="AD19" s="33">
        <v>203420</v>
      </c>
      <c r="AF19" s="33">
        <v>191548</v>
      </c>
      <c r="AH19" s="33">
        <v>207595</v>
      </c>
      <c r="AJ19" s="33">
        <v>8277</v>
      </c>
      <c r="AL19" s="33">
        <v>244190</v>
      </c>
      <c r="AN19" s="33">
        <v>26864</v>
      </c>
    </row>
    <row r="20" spans="1:40" s="8" customFormat="1" ht="12.75">
      <c r="A20" s="32" t="s">
        <v>32</v>
      </c>
      <c r="B20" s="32" t="s">
        <v>30</v>
      </c>
      <c r="C20" s="32"/>
      <c r="D20" s="33">
        <v>1554007</v>
      </c>
      <c r="E20" s="32"/>
      <c r="F20" s="33">
        <v>318002</v>
      </c>
      <c r="G20" s="32"/>
      <c r="H20" s="33">
        <v>304072</v>
      </c>
      <c r="I20" s="32"/>
      <c r="J20" s="33">
        <v>472358</v>
      </c>
      <c r="K20" s="32"/>
      <c r="L20" s="33">
        <v>2807220</v>
      </c>
      <c r="M20" s="32"/>
      <c r="N20" s="33">
        <v>1794576</v>
      </c>
      <c r="O20" s="33"/>
      <c r="P20" s="33">
        <v>500548</v>
      </c>
      <c r="Q20" s="34"/>
      <c r="R20" s="33">
        <v>756396</v>
      </c>
      <c r="S20" s="9"/>
      <c r="T20" s="33">
        <v>476834</v>
      </c>
      <c r="U20" s="9"/>
      <c r="V20" s="33">
        <v>458195</v>
      </c>
      <c r="X20" s="33">
        <v>131180</v>
      </c>
      <c r="Z20" s="33">
        <v>207129</v>
      </c>
      <c r="AB20" s="33">
        <v>207283</v>
      </c>
      <c r="AD20" s="33">
        <v>57868</v>
      </c>
      <c r="AF20" s="33">
        <v>59061</v>
      </c>
      <c r="AH20" s="33">
        <v>114348</v>
      </c>
      <c r="AJ20" s="33">
        <v>57719</v>
      </c>
      <c r="AL20" s="33">
        <v>80334</v>
      </c>
      <c r="AN20" s="33">
        <v>74255</v>
      </c>
    </row>
    <row r="21" spans="1:40" s="8" customFormat="1" ht="12.75">
      <c r="A21" s="35" t="s">
        <v>33</v>
      </c>
      <c r="B21" s="35" t="s">
        <v>30</v>
      </c>
      <c r="C21" s="35"/>
      <c r="D21" s="36">
        <f>SUM(D17:D20)</f>
        <v>54425124</v>
      </c>
      <c r="E21" s="35"/>
      <c r="F21" s="36">
        <f>SUM(F17:F20)</f>
        <v>36563741</v>
      </c>
      <c r="G21" s="35"/>
      <c r="H21" s="36">
        <f>SUM(H17:H20)</f>
        <v>47539936</v>
      </c>
      <c r="I21" s="35"/>
      <c r="J21" s="36">
        <f>SUM(J17:J20)</f>
        <v>48375758</v>
      </c>
      <c r="K21" s="35"/>
      <c r="L21" s="36">
        <f>SUM(L17:L20)</f>
        <v>54742626</v>
      </c>
      <c r="M21" s="37"/>
      <c r="N21" s="36">
        <f>SUM(N17:N20)</f>
        <v>36688893</v>
      </c>
      <c r="O21" s="37"/>
      <c r="P21" s="36">
        <f>SUM(P17:P20)</f>
        <v>25259840</v>
      </c>
      <c r="Q21" s="38"/>
      <c r="R21" s="36">
        <f>SUM(R17:R20)</f>
        <v>17324287</v>
      </c>
      <c r="S21" s="9"/>
      <c r="T21" s="36">
        <f>SUM(T17:T20)</f>
        <v>12563149</v>
      </c>
      <c r="U21" s="9"/>
      <c r="V21" s="36">
        <f>SUM(V17:V20)</f>
        <v>12364037</v>
      </c>
      <c r="X21" s="36">
        <f>SUM(X17:X20)</f>
        <v>10745811</v>
      </c>
      <c r="Z21" s="36">
        <f>SUM(Z17:Z20)</f>
        <v>10399502</v>
      </c>
      <c r="AB21" s="36">
        <f>SUM(AB17:AB20)</f>
        <v>7479817</v>
      </c>
      <c r="AD21" s="36">
        <f>SUM(AD17:AD20)</f>
        <v>7248503</v>
      </c>
      <c r="AF21" s="36">
        <f>SUM(AF17:AF20)</f>
        <v>7671500</v>
      </c>
      <c r="AH21" s="36">
        <f>SUM(AH17:AH20)</f>
        <v>6679270</v>
      </c>
      <c r="AJ21" s="36">
        <f>SUM(AJ17:AJ20)</f>
        <v>5834367</v>
      </c>
      <c r="AL21" s="36">
        <f>SUM(AL17:AL20)</f>
        <v>4501220</v>
      </c>
      <c r="AN21" s="36">
        <f>SUM(AN17:AN20)</f>
        <v>3105601</v>
      </c>
    </row>
    <row r="22" spans="1:40" s="8" customFormat="1" ht="12.75">
      <c r="A22" s="32" t="s">
        <v>34</v>
      </c>
      <c r="B22" s="32" t="s">
        <v>30</v>
      </c>
      <c r="C22" s="32"/>
      <c r="D22" s="33">
        <v>6393233</v>
      </c>
      <c r="E22" s="32"/>
      <c r="F22" s="33">
        <v>4166385</v>
      </c>
      <c r="G22" s="32"/>
      <c r="H22" s="33">
        <v>5933606</v>
      </c>
      <c r="I22" s="32"/>
      <c r="J22" s="33">
        <v>5436538</v>
      </c>
      <c r="K22" s="32"/>
      <c r="L22" s="33">
        <v>6569307</v>
      </c>
      <c r="M22" s="32"/>
      <c r="N22" s="33">
        <v>4076337</v>
      </c>
      <c r="O22" s="33"/>
      <c r="P22" s="33">
        <v>3503335</v>
      </c>
      <c r="Q22" s="34"/>
      <c r="R22" s="33">
        <v>2473475</v>
      </c>
      <c r="S22" s="9"/>
      <c r="T22" s="33">
        <v>2138430</v>
      </c>
      <c r="U22" s="9"/>
      <c r="V22" s="33">
        <v>2308311</v>
      </c>
      <c r="X22" s="33">
        <v>1791139</v>
      </c>
      <c r="Z22" s="33">
        <v>1373559</v>
      </c>
      <c r="AB22" s="33">
        <v>1255310</v>
      </c>
      <c r="AD22" s="33">
        <v>1445757</v>
      </c>
      <c r="AF22" s="33">
        <v>1014822</v>
      </c>
      <c r="AH22" s="33">
        <v>1335383</v>
      </c>
      <c r="AJ22" s="33">
        <v>1808297</v>
      </c>
      <c r="AL22" s="33">
        <v>1186282</v>
      </c>
      <c r="AN22" s="33">
        <v>953249</v>
      </c>
    </row>
    <row r="23" spans="1:40" s="8" customFormat="1" ht="12.75">
      <c r="A23" s="32" t="s">
        <v>35</v>
      </c>
      <c r="B23" s="32" t="s">
        <v>30</v>
      </c>
      <c r="C23" s="32"/>
      <c r="D23" s="33">
        <v>24017275</v>
      </c>
      <c r="E23" s="32"/>
      <c r="F23" s="33">
        <v>20191713</v>
      </c>
      <c r="G23" s="32"/>
      <c r="H23" s="33">
        <v>28377520</v>
      </c>
      <c r="I23" s="32"/>
      <c r="J23" s="33">
        <v>19591202</v>
      </c>
      <c r="K23" s="32"/>
      <c r="L23" s="33">
        <v>19701984</v>
      </c>
      <c r="M23" s="32"/>
      <c r="N23" s="33">
        <v>13478193</v>
      </c>
      <c r="O23" s="33"/>
      <c r="P23" s="33">
        <v>12636043</v>
      </c>
      <c r="Q23" s="34"/>
      <c r="R23" s="33">
        <v>7841986</v>
      </c>
      <c r="S23" s="9"/>
      <c r="T23" s="33">
        <v>5905676</v>
      </c>
      <c r="U23" s="9"/>
      <c r="V23" s="33">
        <v>5853088</v>
      </c>
      <c r="X23" s="33">
        <v>4418584</v>
      </c>
      <c r="Z23" s="33">
        <v>4006265</v>
      </c>
      <c r="AB23" s="33">
        <v>3344437</v>
      </c>
      <c r="AD23" s="33">
        <v>2380652</v>
      </c>
      <c r="AF23" s="33">
        <v>2866034</v>
      </c>
      <c r="AH23" s="33">
        <v>3126499</v>
      </c>
      <c r="AJ23" s="33">
        <v>2412009</v>
      </c>
      <c r="AL23" s="33">
        <v>1387682</v>
      </c>
      <c r="AN23" s="33">
        <v>1143459</v>
      </c>
    </row>
    <row r="24" spans="1:40" s="8" customFormat="1" ht="12.75">
      <c r="A24" s="32" t="s">
        <v>36</v>
      </c>
      <c r="B24" s="32" t="s">
        <v>30</v>
      </c>
      <c r="C24" s="32"/>
      <c r="D24" s="33">
        <v>583504</v>
      </c>
      <c r="E24" s="32"/>
      <c r="F24" s="33">
        <v>548188</v>
      </c>
      <c r="G24" s="32"/>
      <c r="H24" s="33">
        <v>1065788</v>
      </c>
      <c r="I24" s="32"/>
      <c r="J24" s="33">
        <v>696938</v>
      </c>
      <c r="K24" s="32"/>
      <c r="L24" s="33">
        <v>643296</v>
      </c>
      <c r="M24" s="32"/>
      <c r="N24" s="33">
        <v>460060</v>
      </c>
      <c r="O24" s="33"/>
      <c r="P24" s="33">
        <v>378249</v>
      </c>
      <c r="Q24" s="34"/>
      <c r="R24" s="33">
        <v>210576</v>
      </c>
      <c r="S24" s="9"/>
      <c r="T24" s="33">
        <v>284492</v>
      </c>
      <c r="U24" s="9"/>
      <c r="V24" s="33">
        <v>275356</v>
      </c>
      <c r="X24" s="33">
        <v>219233</v>
      </c>
      <c r="Z24" s="33">
        <v>246922</v>
      </c>
      <c r="AB24" s="33">
        <v>210553</v>
      </c>
      <c r="AD24" s="33">
        <v>207737</v>
      </c>
      <c r="AF24" s="33">
        <v>253333</v>
      </c>
      <c r="AH24" s="33">
        <v>275703</v>
      </c>
      <c r="AJ24" s="33">
        <v>238790</v>
      </c>
      <c r="AL24" s="33">
        <v>206206</v>
      </c>
      <c r="AN24" s="33">
        <v>147970</v>
      </c>
    </row>
    <row r="25" spans="1:40" s="8" customFormat="1" ht="14.25">
      <c r="A25" s="32" t="s">
        <v>37</v>
      </c>
      <c r="B25" s="32" t="s">
        <v>30</v>
      </c>
      <c r="C25" s="32"/>
      <c r="D25" s="33">
        <v>6876436</v>
      </c>
      <c r="E25" s="32"/>
      <c r="F25" s="33">
        <v>5240472</v>
      </c>
      <c r="G25" s="32"/>
      <c r="H25" s="33">
        <v>5535808</v>
      </c>
      <c r="I25" s="32"/>
      <c r="J25" s="33">
        <v>8053335</v>
      </c>
      <c r="K25" s="32"/>
      <c r="L25" s="33">
        <v>5951738</v>
      </c>
      <c r="M25" s="32"/>
      <c r="N25" s="33">
        <v>3188225</v>
      </c>
      <c r="O25" s="33"/>
      <c r="P25" s="33">
        <v>2442046</v>
      </c>
      <c r="Q25" s="34"/>
      <c r="R25" s="33">
        <v>1275312</v>
      </c>
      <c r="S25" s="9"/>
      <c r="T25" s="33">
        <v>748567</v>
      </c>
      <c r="U25" s="9"/>
      <c r="V25" s="33">
        <v>921901</v>
      </c>
      <c r="X25" s="33">
        <v>659333</v>
      </c>
      <c r="Z25" s="33">
        <v>562845</v>
      </c>
      <c r="AB25" s="33">
        <v>284478</v>
      </c>
      <c r="AD25" s="33">
        <v>244605</v>
      </c>
      <c r="AF25" s="33">
        <v>274475</v>
      </c>
      <c r="AH25" s="33">
        <v>140930</v>
      </c>
      <c r="AJ25" s="33"/>
      <c r="AL25" s="33"/>
      <c r="AN25" s="33"/>
    </row>
    <row r="26" spans="1:40" s="8" customFormat="1" ht="12.75">
      <c r="A26" s="32" t="s">
        <v>122</v>
      </c>
      <c r="B26" s="32" t="s">
        <v>30</v>
      </c>
      <c r="C26" s="32"/>
      <c r="D26" s="33">
        <v>1857410</v>
      </c>
      <c r="E26" s="32"/>
      <c r="F26" s="33">
        <v>-471619</v>
      </c>
      <c r="G26" s="32"/>
      <c r="H26" s="33">
        <v>3177849</v>
      </c>
      <c r="I26" s="32"/>
      <c r="J26" s="33">
        <v>-946347</v>
      </c>
      <c r="K26" s="32"/>
      <c r="L26" s="33">
        <v>1412444</v>
      </c>
      <c r="M26" s="32"/>
      <c r="N26" s="33">
        <v>-336212</v>
      </c>
      <c r="O26" s="33"/>
      <c r="P26" s="33">
        <v>1121759</v>
      </c>
      <c r="Q26" s="34"/>
      <c r="R26" s="33">
        <v>-181179</v>
      </c>
      <c r="S26" s="9"/>
      <c r="T26" s="33">
        <v>761358</v>
      </c>
      <c r="U26" s="9"/>
      <c r="V26" s="33">
        <v>2008093</v>
      </c>
      <c r="X26" s="33">
        <v>1109072</v>
      </c>
      <c r="Z26" s="33">
        <v>108055</v>
      </c>
      <c r="AB26" s="33">
        <v>345280</v>
      </c>
      <c r="AD26" s="33">
        <v>-450824</v>
      </c>
      <c r="AF26" s="33">
        <v>-701348</v>
      </c>
      <c r="AH26" s="33">
        <v>572560</v>
      </c>
      <c r="AJ26" s="33">
        <v>1633529</v>
      </c>
      <c r="AL26" s="33">
        <v>730159</v>
      </c>
      <c r="AN26" s="33">
        <v>437207</v>
      </c>
    </row>
    <row r="27" spans="1:40" s="8" customFormat="1" ht="14.25">
      <c r="A27" s="32" t="s">
        <v>38</v>
      </c>
      <c r="B27" s="32" t="s">
        <v>30</v>
      </c>
      <c r="C27" s="32"/>
      <c r="D27" s="33">
        <v>234807</v>
      </c>
      <c r="E27" s="32"/>
      <c r="F27" s="33">
        <v>48791</v>
      </c>
      <c r="G27" s="32"/>
      <c r="H27" s="33">
        <v>-599693</v>
      </c>
      <c r="I27" s="32"/>
      <c r="J27" s="33">
        <v>337513</v>
      </c>
      <c r="K27" s="32"/>
      <c r="L27" s="33">
        <v>368935</v>
      </c>
      <c r="M27" s="32"/>
      <c r="N27" s="33">
        <v>1284</v>
      </c>
      <c r="O27" s="33"/>
      <c r="P27" s="33">
        <v>-65217</v>
      </c>
      <c r="Q27" s="34"/>
      <c r="R27" s="33">
        <v>-157684</v>
      </c>
      <c r="S27" s="9"/>
      <c r="T27" s="33"/>
      <c r="U27" s="9"/>
      <c r="V27" s="33"/>
      <c r="X27" s="33"/>
      <c r="Z27" s="33"/>
      <c r="AB27" s="33"/>
      <c r="AD27" s="33"/>
      <c r="AF27" s="33"/>
      <c r="AH27" s="33"/>
      <c r="AJ27" s="33"/>
      <c r="AL27" s="33"/>
      <c r="AN27" s="33"/>
    </row>
    <row r="28" spans="1:40" s="8" customFormat="1" ht="12.75">
      <c r="A28" s="32" t="s">
        <v>39</v>
      </c>
      <c r="B28" s="32" t="s">
        <v>30</v>
      </c>
      <c r="C28" s="32"/>
      <c r="D28" s="33">
        <v>3094772</v>
      </c>
      <c r="E28" s="32"/>
      <c r="F28" s="33">
        <v>2487436</v>
      </c>
      <c r="G28" s="32"/>
      <c r="H28" s="33">
        <v>3503963</v>
      </c>
      <c r="I28" s="32"/>
      <c r="J28" s="33">
        <v>3264909</v>
      </c>
      <c r="K28" s="32"/>
      <c r="L28" s="33">
        <v>4484113</v>
      </c>
      <c r="M28" s="32"/>
      <c r="N28" s="33">
        <v>2174265</v>
      </c>
      <c r="O28" s="33"/>
      <c r="P28" s="33">
        <v>1729147</v>
      </c>
      <c r="Q28" s="34"/>
      <c r="R28" s="33">
        <v>1382252</v>
      </c>
      <c r="S28" s="9"/>
      <c r="T28" s="33">
        <v>1171098</v>
      </c>
      <c r="U28" s="9"/>
      <c r="V28" s="33">
        <v>1259945</v>
      </c>
      <c r="X28" s="33">
        <v>1007673</v>
      </c>
      <c r="Z28" s="33">
        <v>978216</v>
      </c>
      <c r="AB28" s="33">
        <v>847291</v>
      </c>
      <c r="AD28" s="33">
        <v>747487</v>
      </c>
      <c r="AF28" s="33">
        <v>768784</v>
      </c>
      <c r="AH28" s="33">
        <v>806503</v>
      </c>
      <c r="AJ28" s="33">
        <v>749411</v>
      </c>
      <c r="AL28" s="33">
        <v>627920</v>
      </c>
      <c r="AN28" s="33">
        <v>496107</v>
      </c>
    </row>
    <row r="29" spans="1:40" s="8" customFormat="1" ht="12.75">
      <c r="A29" s="32" t="s">
        <v>40</v>
      </c>
      <c r="B29" s="32" t="s">
        <v>30</v>
      </c>
      <c r="C29" s="32"/>
      <c r="D29" s="33">
        <v>2037542</v>
      </c>
      <c r="E29" s="32"/>
      <c r="F29" s="33">
        <v>1481038</v>
      </c>
      <c r="G29" s="32"/>
      <c r="H29" s="33">
        <v>2337193</v>
      </c>
      <c r="I29" s="32"/>
      <c r="J29" s="33">
        <v>1686842</v>
      </c>
      <c r="K29" s="32"/>
      <c r="L29" s="33">
        <v>1851133</v>
      </c>
      <c r="M29" s="32"/>
      <c r="N29" s="33">
        <v>895152</v>
      </c>
      <c r="O29" s="33"/>
      <c r="P29" s="33">
        <v>789367</v>
      </c>
      <c r="Q29" s="34"/>
      <c r="R29" s="33">
        <v>474976</v>
      </c>
      <c r="S29" s="9"/>
      <c r="T29" s="33">
        <v>384544</v>
      </c>
      <c r="U29" s="9"/>
      <c r="V29" s="33">
        <v>382999</v>
      </c>
      <c r="X29" s="33">
        <v>348611</v>
      </c>
      <c r="Z29" s="33">
        <v>267832</v>
      </c>
      <c r="AB29" s="33">
        <v>268730</v>
      </c>
      <c r="AD29" s="33">
        <v>265928</v>
      </c>
      <c r="AF29" s="33">
        <v>324668</v>
      </c>
      <c r="AH29" s="33">
        <v>290254</v>
      </c>
      <c r="AJ29" s="33">
        <v>233800</v>
      </c>
      <c r="AL29" s="33">
        <v>182730</v>
      </c>
      <c r="AN29" s="33">
        <v>143965</v>
      </c>
    </row>
    <row r="30" spans="1:40" s="8" customFormat="1" ht="14.25">
      <c r="A30" s="32" t="s">
        <v>41</v>
      </c>
      <c r="B30" s="32" t="s">
        <v>30</v>
      </c>
      <c r="C30" s="32"/>
      <c r="D30" s="33">
        <v>0</v>
      </c>
      <c r="E30" s="32"/>
      <c r="F30" s="33">
        <v>0</v>
      </c>
      <c r="G30" s="32"/>
      <c r="H30" s="33">
        <v>97553</v>
      </c>
      <c r="I30" s="32"/>
      <c r="J30" s="33">
        <v>103014</v>
      </c>
      <c r="K30" s="32"/>
      <c r="L30" s="33">
        <v>0</v>
      </c>
      <c r="M30" s="32"/>
      <c r="N30" s="33">
        <v>0</v>
      </c>
      <c r="O30" s="33"/>
      <c r="P30" s="33">
        <v>0</v>
      </c>
      <c r="Q30" s="34"/>
      <c r="R30" s="33"/>
      <c r="S30" s="9"/>
      <c r="T30" s="33"/>
      <c r="U30" s="9"/>
      <c r="V30" s="33"/>
      <c r="X30" s="33"/>
      <c r="Z30" s="33"/>
      <c r="AB30" s="33"/>
      <c r="AD30" s="33"/>
      <c r="AF30" s="33"/>
      <c r="AH30" s="33"/>
      <c r="AJ30" s="33"/>
      <c r="AL30" s="33"/>
      <c r="AN30" s="33"/>
    </row>
    <row r="31" spans="1:40" s="8" customFormat="1" ht="12.75">
      <c r="A31" s="32" t="s">
        <v>42</v>
      </c>
      <c r="B31" s="32" t="s">
        <v>30</v>
      </c>
      <c r="C31" s="32"/>
      <c r="D31" s="33">
        <v>7452603</v>
      </c>
      <c r="E31" s="32"/>
      <c r="F31" s="33">
        <v>4411730</v>
      </c>
      <c r="G31" s="32"/>
      <c r="H31" s="33">
        <v>10230952</v>
      </c>
      <c r="I31" s="32"/>
      <c r="J31" s="33">
        <v>8715694</v>
      </c>
      <c r="K31" s="32"/>
      <c r="L31" s="33">
        <v>5974814</v>
      </c>
      <c r="M31" s="32"/>
      <c r="N31" s="33">
        <v>4758980</v>
      </c>
      <c r="O31" s="33"/>
      <c r="P31" s="33">
        <v>2629884</v>
      </c>
      <c r="Q31" s="34"/>
      <c r="R31" s="33">
        <v>1855584</v>
      </c>
      <c r="S31" s="9"/>
      <c r="T31" s="33">
        <v>2455122</v>
      </c>
      <c r="U31" s="9"/>
      <c r="V31" s="33">
        <v>1450916</v>
      </c>
      <c r="X31" s="33">
        <v>1079725</v>
      </c>
      <c r="Z31" s="33">
        <v>1226052</v>
      </c>
      <c r="AB31" s="33">
        <v>1137302</v>
      </c>
      <c r="AD31" s="33">
        <v>1960609</v>
      </c>
      <c r="AF31" s="33">
        <v>711991</v>
      </c>
      <c r="AH31" s="33">
        <v>629460</v>
      </c>
      <c r="AJ31" s="33">
        <v>698735</v>
      </c>
      <c r="AL31" s="33">
        <v>586102</v>
      </c>
      <c r="AN31" s="33">
        <v>429181</v>
      </c>
    </row>
    <row r="32" spans="1:40" s="8" customFormat="1" ht="12.75">
      <c r="A32" s="35" t="s">
        <v>43</v>
      </c>
      <c r="B32" s="35" t="s">
        <v>30</v>
      </c>
      <c r="C32" s="35"/>
      <c r="D32" s="36">
        <f>D22+D23+D24+D25-D26-D27+D28+D29+D30+D31</f>
        <v>48363148</v>
      </c>
      <c r="E32" s="35"/>
      <c r="F32" s="36">
        <f>F22+F23+F24+F25-F26-F27+F28+F29+F30+F31</f>
        <v>38949790</v>
      </c>
      <c r="G32" s="35"/>
      <c r="H32" s="36">
        <f>H22+H23+H24+H25-H26-H27+H28+H29+H30+H31</f>
        <v>54504227</v>
      </c>
      <c r="I32" s="35"/>
      <c r="J32" s="36">
        <f>J22+J23+J24+J25-J26-J27+J28+J29+J30+J31</f>
        <v>48157306</v>
      </c>
      <c r="K32" s="35"/>
      <c r="L32" s="36">
        <f>L22+L23+L24+L25-L26-L27+L28+L29+L30+L31</f>
        <v>43395006</v>
      </c>
      <c r="M32" s="37"/>
      <c r="N32" s="36">
        <f>N22+N23+N24+N25-N26-N27+N28+N29+N30+N31</f>
        <v>29366140</v>
      </c>
      <c r="O32" s="37"/>
      <c r="P32" s="36">
        <f>P22+P23+P24+P25-P26-P27+P28+P29+P30+P31</f>
        <v>23051529</v>
      </c>
      <c r="Q32" s="38"/>
      <c r="R32" s="36">
        <f>R22+R23+R24+R25-R26-R27+R28+R29+R30+R31</f>
        <v>15853024</v>
      </c>
      <c r="S32" s="9"/>
      <c r="T32" s="36">
        <f>T22+T23+T24+T25-T26-T27+T28+T29+T30+T31</f>
        <v>12326571</v>
      </c>
      <c r="U32" s="9"/>
      <c r="V32" s="36">
        <f>V22+V23+V24+V25-V26-V27+V28+V29+V30+V31</f>
        <v>10444423</v>
      </c>
      <c r="X32" s="36">
        <f>X22+X23+X24+X25-X26-X27+X28+X29+X30+X31</f>
        <v>8415226</v>
      </c>
      <c r="Z32" s="36">
        <f>Z22+Z23+Z24+Z25-Z26-Z27+Z28+Z29+Z30+Z31</f>
        <v>8553636</v>
      </c>
      <c r="AB32" s="36">
        <f>AB22+AB23+AB24+AB25-AB26-AB27+AB28+AB29+AB30+AB31</f>
        <v>7002821</v>
      </c>
      <c r="AD32" s="36">
        <f>AD22+AD23+AD24+AD25-AD26-AD27+AD28+AD29+AD30+AD31</f>
        <v>7703599</v>
      </c>
      <c r="AF32" s="36">
        <f>AF22+AF23+AF24+AF25-AF26-AF27+AF28+AF29+AF30+AF31</f>
        <v>6915455</v>
      </c>
      <c r="AH32" s="36">
        <f>AH22+AH23+AH24+AH25-AH26-AH27+AH28+AH29+AH30+AH31</f>
        <v>6032172</v>
      </c>
      <c r="AJ32" s="36">
        <f>AJ22+AJ23+AJ24+AJ25-AJ26-AJ27+AJ28+AJ29+AJ30+AJ31</f>
        <v>4507513</v>
      </c>
      <c r="AL32" s="36">
        <f>AL22+AL23+AL24+AL25-AL26-AL27+AL28+AL29+AL30+AL31</f>
        <v>3446763</v>
      </c>
      <c r="AN32" s="36">
        <f>AN22+AN23+AN24+AN25-AN26-AN27+AN28+AN29+AN30+AN31</f>
        <v>2876724</v>
      </c>
    </row>
    <row r="33" spans="1:40" s="8" customFormat="1" ht="12.75">
      <c r="A33" s="35" t="s">
        <v>44</v>
      </c>
      <c r="B33" s="35" t="s">
        <v>30</v>
      </c>
      <c r="C33" s="35"/>
      <c r="D33" s="36">
        <f>D21-D32</f>
        <v>6061976</v>
      </c>
      <c r="E33" s="35"/>
      <c r="F33" s="36">
        <f>F21-F32</f>
        <v>-2386049</v>
      </c>
      <c r="G33" s="35"/>
      <c r="H33" s="36">
        <f>H21-H32</f>
        <v>-6964291</v>
      </c>
      <c r="I33" s="35"/>
      <c r="J33" s="36">
        <f>J21-J32</f>
        <v>218452</v>
      </c>
      <c r="K33" s="35"/>
      <c r="L33" s="36">
        <f>L21-L32</f>
        <v>11347620</v>
      </c>
      <c r="M33" s="37"/>
      <c r="N33" s="36">
        <f>N21-N32</f>
        <v>7322753</v>
      </c>
      <c r="O33" s="37"/>
      <c r="P33" s="36">
        <f>P21-P32</f>
        <v>2208311</v>
      </c>
      <c r="Q33" s="38"/>
      <c r="R33" s="36">
        <f>R21-R32</f>
        <v>1471263</v>
      </c>
      <c r="S33" s="9"/>
      <c r="T33" s="36">
        <f>T21-T32</f>
        <v>236578</v>
      </c>
      <c r="U33" s="9"/>
      <c r="V33" s="36">
        <f>V21-V32</f>
        <v>1919614</v>
      </c>
      <c r="X33" s="36">
        <f>X21-X32</f>
        <v>2330585</v>
      </c>
      <c r="Z33" s="36">
        <f>Z21-Z32</f>
        <v>1845866</v>
      </c>
      <c r="AB33" s="36">
        <f>AB21-AB32</f>
        <v>476996</v>
      </c>
      <c r="AD33" s="36">
        <f>AD21-AD32</f>
        <v>-455096</v>
      </c>
      <c r="AF33" s="36">
        <f>AF21-AF32</f>
        <v>756045</v>
      </c>
      <c r="AH33" s="36">
        <f>AH21-AH32</f>
        <v>647098</v>
      </c>
      <c r="AJ33" s="36">
        <f>AJ21-AJ32</f>
        <v>1326854</v>
      </c>
      <c r="AL33" s="36">
        <f>AL21-AL32</f>
        <v>1054457</v>
      </c>
      <c r="AN33" s="36">
        <f>AN21-AN32</f>
        <v>228877</v>
      </c>
    </row>
    <row r="34" spans="1:40" s="8" customFormat="1" ht="12.75">
      <c r="A34" s="32" t="s">
        <v>45</v>
      </c>
      <c r="B34" s="32" t="s">
        <v>30</v>
      </c>
      <c r="C34" s="32"/>
      <c r="D34" s="33">
        <v>151590</v>
      </c>
      <c r="E34" s="32"/>
      <c r="F34" s="33">
        <v>513878</v>
      </c>
      <c r="G34" s="32"/>
      <c r="H34" s="33">
        <v>1188948</v>
      </c>
      <c r="I34" s="32"/>
      <c r="J34" s="33">
        <v>647872</v>
      </c>
      <c r="K34" s="32"/>
      <c r="L34" s="33">
        <v>1008349</v>
      </c>
      <c r="M34" s="32"/>
      <c r="N34" s="33">
        <v>271580</v>
      </c>
      <c r="O34" s="33"/>
      <c r="P34" s="33">
        <v>164794</v>
      </c>
      <c r="Q34" s="34"/>
      <c r="R34" s="33">
        <v>93759</v>
      </c>
      <c r="S34" s="9"/>
      <c r="T34" s="33">
        <v>93564</v>
      </c>
      <c r="U34" s="9"/>
      <c r="V34" s="33">
        <v>93338</v>
      </c>
      <c r="X34" s="33">
        <v>139114</v>
      </c>
      <c r="Z34" s="33">
        <v>82157</v>
      </c>
      <c r="AB34" s="33">
        <v>101534</v>
      </c>
      <c r="AD34" s="33">
        <v>100861</v>
      </c>
      <c r="AF34" s="33">
        <v>100525</v>
      </c>
      <c r="AH34" s="33">
        <v>91473</v>
      </c>
      <c r="AJ34" s="33">
        <v>183532</v>
      </c>
      <c r="AL34" s="33">
        <v>172397</v>
      </c>
      <c r="AN34" s="33">
        <v>183279</v>
      </c>
    </row>
    <row r="35" spans="1:40" s="8" customFormat="1" ht="12.75">
      <c r="A35" s="32" t="s">
        <v>46</v>
      </c>
      <c r="B35" s="32" t="s">
        <v>30</v>
      </c>
      <c r="C35" s="32"/>
      <c r="D35" s="33">
        <v>1550255</v>
      </c>
      <c r="E35" s="32"/>
      <c r="F35" s="33">
        <v>1799159</v>
      </c>
      <c r="G35" s="32"/>
      <c r="H35" s="33">
        <v>3361246</v>
      </c>
      <c r="I35" s="32"/>
      <c r="J35" s="33">
        <v>1623149</v>
      </c>
      <c r="K35" s="32"/>
      <c r="L35" s="33">
        <v>2247288</v>
      </c>
      <c r="M35" s="32"/>
      <c r="N35" s="33">
        <v>1821672</v>
      </c>
      <c r="O35" s="33"/>
      <c r="P35" s="33">
        <v>1573204</v>
      </c>
      <c r="Q35" s="34"/>
      <c r="R35" s="33">
        <v>654002</v>
      </c>
      <c r="S35" s="9"/>
      <c r="T35" s="33">
        <v>609427</v>
      </c>
      <c r="U35" s="9"/>
      <c r="V35" s="33">
        <v>490807</v>
      </c>
      <c r="X35" s="33">
        <v>482948</v>
      </c>
      <c r="Z35" s="33">
        <v>717715</v>
      </c>
      <c r="AB35" s="33">
        <v>662021</v>
      </c>
      <c r="AD35" s="33">
        <v>753377</v>
      </c>
      <c r="AF35" s="33">
        <v>727508</v>
      </c>
      <c r="AH35" s="33">
        <v>804711</v>
      </c>
      <c r="AJ35" s="33">
        <v>783613</v>
      </c>
      <c r="AL35" s="33">
        <v>486209</v>
      </c>
      <c r="AN35" s="33">
        <v>378252</v>
      </c>
    </row>
    <row r="36" spans="1:40" s="8" customFormat="1" ht="12.75">
      <c r="A36" s="39" t="s">
        <v>47</v>
      </c>
      <c r="B36" s="39" t="s">
        <v>30</v>
      </c>
      <c r="C36" s="35"/>
      <c r="D36" s="36">
        <f>D33+D34-D35</f>
        <v>4663311</v>
      </c>
      <c r="E36" s="35"/>
      <c r="F36" s="36">
        <f>F33+F34-F35</f>
        <v>-3671330</v>
      </c>
      <c r="G36" s="35"/>
      <c r="H36" s="36">
        <f>H33+H34-H35</f>
        <v>-9136589</v>
      </c>
      <c r="I36" s="35"/>
      <c r="J36" s="36">
        <f>J33+J34-J35</f>
        <v>-756825</v>
      </c>
      <c r="K36" s="35"/>
      <c r="L36" s="36">
        <f>L33+L34-L35</f>
        <v>10108681</v>
      </c>
      <c r="M36" s="37"/>
      <c r="N36" s="36">
        <f>N33+N34-N35</f>
        <v>5772661</v>
      </c>
      <c r="O36" s="37"/>
      <c r="P36" s="36">
        <f>P33+P34-P35</f>
        <v>799901</v>
      </c>
      <c r="Q36" s="38"/>
      <c r="R36" s="36">
        <f>R33+R34-R35</f>
        <v>911020</v>
      </c>
      <c r="S36" s="9"/>
      <c r="T36" s="36">
        <f>T33+T34-T35</f>
        <v>-279285</v>
      </c>
      <c r="U36" s="9"/>
      <c r="V36" s="36">
        <f>V33+V34-V35</f>
        <v>1522145</v>
      </c>
      <c r="X36" s="36">
        <f>X33+X34-X35</f>
        <v>1986751</v>
      </c>
      <c r="Z36" s="36">
        <f>Z33+Z34-Z35</f>
        <v>1210308</v>
      </c>
      <c r="AB36" s="36">
        <f>AB33+AB34-AB35</f>
        <v>-83491</v>
      </c>
      <c r="AD36" s="36">
        <f>AD33+AD34-AD35</f>
        <v>-1107612</v>
      </c>
      <c r="AF36" s="36">
        <f>AF33+AF34-AF35</f>
        <v>129062</v>
      </c>
      <c r="AH36" s="36">
        <f>AH33+AH34-AH35</f>
        <v>-66140</v>
      </c>
      <c r="AJ36" s="36">
        <f>AJ33+AJ34-AJ35</f>
        <v>726773</v>
      </c>
      <c r="AL36" s="36">
        <f>AL33+AL34-AL35</f>
        <v>740645</v>
      </c>
      <c r="AN36" s="36">
        <f>AN33+AN34-AN35</f>
        <v>33904</v>
      </c>
    </row>
    <row r="37" spans="1:21" s="8" customFormat="1" ht="12.75">
      <c r="A37" s="24" t="s">
        <v>48</v>
      </c>
      <c r="C37" s="9"/>
      <c r="D37" s="9"/>
      <c r="E37" s="9"/>
      <c r="F37" s="9"/>
      <c r="G37" s="9"/>
      <c r="H37" s="19"/>
      <c r="I37" s="9"/>
      <c r="J37" s="19"/>
      <c r="K37" s="9"/>
      <c r="L37" s="19"/>
      <c r="M37" s="25"/>
      <c r="N37" s="19"/>
      <c r="O37" s="19"/>
      <c r="P37" s="19"/>
      <c r="Q37" s="19"/>
      <c r="R37" s="19"/>
      <c r="S37" s="9"/>
      <c r="U37" s="9"/>
    </row>
    <row r="38" spans="1:21" s="8" customFormat="1" ht="12.75">
      <c r="A38" s="24" t="s">
        <v>49</v>
      </c>
      <c r="C38" s="9"/>
      <c r="D38" s="9"/>
      <c r="E38" s="9"/>
      <c r="F38" s="9"/>
      <c r="G38" s="9"/>
      <c r="H38" s="19"/>
      <c r="I38" s="9"/>
      <c r="J38" s="19"/>
      <c r="K38" s="9"/>
      <c r="L38" s="19"/>
      <c r="M38" s="25"/>
      <c r="N38" s="19"/>
      <c r="O38" s="19"/>
      <c r="P38" s="19"/>
      <c r="Q38" s="19"/>
      <c r="R38" s="19"/>
      <c r="S38" s="9"/>
      <c r="U38" s="9"/>
    </row>
    <row r="39" spans="1:21" s="8" customFormat="1" ht="12.75">
      <c r="A39" s="24" t="s">
        <v>50</v>
      </c>
      <c r="C39" s="9"/>
      <c r="D39" s="9"/>
      <c r="E39" s="9"/>
      <c r="F39" s="9"/>
      <c r="G39" s="9"/>
      <c r="H39" s="19"/>
      <c r="I39" s="9"/>
      <c r="J39" s="19"/>
      <c r="K39" s="9"/>
      <c r="L39" s="19"/>
      <c r="M39" s="25"/>
      <c r="N39" s="19"/>
      <c r="O39" s="19"/>
      <c r="P39" s="19"/>
      <c r="Q39" s="19"/>
      <c r="R39" s="19"/>
      <c r="S39" s="9"/>
      <c r="U39" s="9"/>
    </row>
    <row r="40" spans="1:21" s="8" customFormat="1" ht="12.75">
      <c r="A40" s="24" t="s">
        <v>51</v>
      </c>
      <c r="C40" s="9"/>
      <c r="D40" s="9"/>
      <c r="E40" s="9"/>
      <c r="F40" s="9"/>
      <c r="G40" s="9"/>
      <c r="H40" s="19"/>
      <c r="I40" s="9"/>
      <c r="J40" s="19"/>
      <c r="K40" s="9"/>
      <c r="L40" s="19"/>
      <c r="M40" s="25"/>
      <c r="N40" s="19"/>
      <c r="O40" s="19"/>
      <c r="P40" s="19"/>
      <c r="Q40" s="19"/>
      <c r="R40" s="19"/>
      <c r="S40" s="9"/>
      <c r="U40" s="9"/>
    </row>
    <row r="41" spans="1:21" s="8" customFormat="1" ht="12.75">
      <c r="A41" s="24"/>
      <c r="C41" s="35"/>
      <c r="D41" s="35"/>
      <c r="E41" s="9"/>
      <c r="F41" s="9"/>
      <c r="G41" s="9"/>
      <c r="H41" s="19"/>
      <c r="I41" s="9"/>
      <c r="J41" s="19"/>
      <c r="K41" s="9"/>
      <c r="L41" s="19"/>
      <c r="M41" s="25"/>
      <c r="N41" s="19"/>
      <c r="O41" s="19"/>
      <c r="P41" s="19"/>
      <c r="Q41" s="19"/>
      <c r="R41" s="19"/>
      <c r="S41" s="9"/>
      <c r="U41" s="9"/>
    </row>
    <row r="42" spans="1:40" s="8" customFormat="1" ht="15">
      <c r="A42" s="26" t="s">
        <v>52</v>
      </c>
      <c r="B42" s="27"/>
      <c r="C42" s="27"/>
      <c r="D42" s="27"/>
      <c r="E42" s="27"/>
      <c r="F42" s="27"/>
      <c r="G42" s="27"/>
      <c r="H42" s="40"/>
      <c r="I42" s="27"/>
      <c r="J42" s="40"/>
      <c r="K42" s="27"/>
      <c r="L42" s="40"/>
      <c r="M42" s="29"/>
      <c r="N42" s="40"/>
      <c r="O42" s="40"/>
      <c r="P42" s="40"/>
      <c r="Q42" s="30"/>
      <c r="R42" s="40"/>
      <c r="S42" s="9"/>
      <c r="T42" s="40"/>
      <c r="U42" s="9"/>
      <c r="V42" s="40"/>
      <c r="X42" s="40"/>
      <c r="Z42" s="40"/>
      <c r="AB42" s="40"/>
      <c r="AD42" s="40"/>
      <c r="AF42" s="40"/>
      <c r="AH42" s="40"/>
      <c r="AJ42" s="40"/>
      <c r="AL42" s="40"/>
      <c r="AN42" s="40"/>
    </row>
    <row r="43" spans="1:40" s="8" customFormat="1" ht="12.75">
      <c r="A43" s="31" t="s">
        <v>162</v>
      </c>
      <c r="B43" s="27"/>
      <c r="C43" s="27"/>
      <c r="D43" s="27"/>
      <c r="E43" s="27"/>
      <c r="F43" s="27"/>
      <c r="G43" s="27"/>
      <c r="H43" s="40"/>
      <c r="I43" s="27"/>
      <c r="J43" s="40"/>
      <c r="K43" s="27"/>
      <c r="L43" s="40"/>
      <c r="M43" s="29"/>
      <c r="N43" s="40"/>
      <c r="O43" s="40"/>
      <c r="P43" s="40"/>
      <c r="Q43" s="30"/>
      <c r="R43" s="40"/>
      <c r="S43" s="9"/>
      <c r="T43" s="40"/>
      <c r="U43" s="9"/>
      <c r="V43" s="40"/>
      <c r="X43" s="40"/>
      <c r="Z43" s="40"/>
      <c r="AB43" s="40"/>
      <c r="AD43" s="40"/>
      <c r="AF43" s="40"/>
      <c r="AH43" s="40"/>
      <c r="AJ43" s="40"/>
      <c r="AL43" s="40"/>
      <c r="AN43" s="40"/>
    </row>
    <row r="44" spans="1:40" s="19" customFormat="1" ht="12.75">
      <c r="A44" s="12"/>
      <c r="B44" s="13"/>
      <c r="C44" s="14"/>
      <c r="D44" s="15">
        <v>2004</v>
      </c>
      <c r="E44" s="14"/>
      <c r="F44" s="15">
        <v>2003</v>
      </c>
      <c r="G44" s="14"/>
      <c r="H44" s="15">
        <v>2002</v>
      </c>
      <c r="I44" s="14"/>
      <c r="J44" s="15">
        <v>2001</v>
      </c>
      <c r="K44" s="14"/>
      <c r="L44" s="15">
        <v>2000</v>
      </c>
      <c r="M44" s="14"/>
      <c r="N44" s="15">
        <v>1999</v>
      </c>
      <c r="O44" s="16"/>
      <c r="P44" s="15">
        <v>1998</v>
      </c>
      <c r="Q44" s="17"/>
      <c r="R44" s="15">
        <v>1997</v>
      </c>
      <c r="S44" s="18"/>
      <c r="T44" s="15">
        <v>1996</v>
      </c>
      <c r="U44" s="18"/>
      <c r="V44" s="15">
        <v>1995</v>
      </c>
      <c r="X44" s="15">
        <v>1994</v>
      </c>
      <c r="Z44" s="15">
        <v>1993</v>
      </c>
      <c r="AB44" s="15">
        <v>1992</v>
      </c>
      <c r="AD44" s="15">
        <v>1991</v>
      </c>
      <c r="AF44" s="15">
        <v>1990</v>
      </c>
      <c r="AH44" s="15">
        <v>1989</v>
      </c>
      <c r="AJ44" s="15">
        <v>1988</v>
      </c>
      <c r="AL44" s="15">
        <v>1987</v>
      </c>
      <c r="AN44" s="15">
        <v>1986</v>
      </c>
    </row>
    <row r="45" spans="1:40" s="8" customFormat="1" ht="12.75">
      <c r="A45" s="41" t="s">
        <v>53</v>
      </c>
      <c r="B45" s="42" t="s">
        <v>30</v>
      </c>
      <c r="C45" s="42"/>
      <c r="D45" s="43">
        <v>17186508</v>
      </c>
      <c r="E45" s="42"/>
      <c r="F45" s="43">
        <v>10664658</v>
      </c>
      <c r="G45" s="42"/>
      <c r="H45" s="43">
        <v>18753471</v>
      </c>
      <c r="I45" s="42"/>
      <c r="J45" s="43">
        <v>16201813</v>
      </c>
      <c r="K45" s="42"/>
      <c r="L45" s="43">
        <v>19527919</v>
      </c>
      <c r="M45" s="42"/>
      <c r="N45" s="43">
        <v>9008378</v>
      </c>
      <c r="O45" s="43"/>
      <c r="P45" s="43">
        <v>7810216</v>
      </c>
      <c r="Q45" s="34"/>
      <c r="R45" s="43">
        <v>4553121</v>
      </c>
      <c r="S45" s="9"/>
      <c r="T45" s="43">
        <v>3135908</v>
      </c>
      <c r="U45" s="9"/>
      <c r="V45" s="43">
        <v>3140725</v>
      </c>
      <c r="X45" s="43">
        <v>2631568</v>
      </c>
      <c r="Z45" s="43">
        <v>2201359</v>
      </c>
      <c r="AB45" s="43">
        <v>2249465</v>
      </c>
      <c r="AD45" s="43">
        <v>2077171</v>
      </c>
      <c r="AF45" s="43">
        <v>2729191</v>
      </c>
      <c r="AH45" s="43">
        <v>2782669</v>
      </c>
      <c r="AJ45" s="43">
        <v>2345711</v>
      </c>
      <c r="AL45" s="43">
        <v>1885870</v>
      </c>
      <c r="AN45" s="43">
        <v>1645555</v>
      </c>
    </row>
    <row r="46" spans="1:40" s="8" customFormat="1" ht="12.75">
      <c r="A46" s="41" t="s">
        <v>54</v>
      </c>
      <c r="B46" s="42" t="s">
        <v>30</v>
      </c>
      <c r="C46" s="42"/>
      <c r="D46" s="43">
        <v>847635</v>
      </c>
      <c r="E46" s="42"/>
      <c r="F46" s="43">
        <v>495293</v>
      </c>
      <c r="G46" s="42"/>
      <c r="H46" s="43">
        <v>648562</v>
      </c>
      <c r="I46" s="42"/>
      <c r="J46" s="43">
        <v>548393</v>
      </c>
      <c r="K46" s="42"/>
      <c r="L46" s="43">
        <v>1683629</v>
      </c>
      <c r="M46" s="42"/>
      <c r="N46" s="43">
        <v>1014284</v>
      </c>
      <c r="O46" s="43"/>
      <c r="P46" s="43">
        <v>623351</v>
      </c>
      <c r="Q46" s="34"/>
      <c r="R46" s="43">
        <v>342445</v>
      </c>
      <c r="S46" s="9"/>
      <c r="T46" s="43">
        <v>1317630</v>
      </c>
      <c r="U46" s="9"/>
      <c r="V46" s="43">
        <v>579900</v>
      </c>
      <c r="X46" s="43">
        <v>628048</v>
      </c>
      <c r="Z46" s="43">
        <v>467579</v>
      </c>
      <c r="AB46" s="43">
        <v>710456</v>
      </c>
      <c r="AD46" s="43">
        <v>582619</v>
      </c>
      <c r="AF46" s="43">
        <v>433762</v>
      </c>
      <c r="AH46" s="43">
        <v>355036</v>
      </c>
      <c r="AJ46" s="43">
        <v>341404</v>
      </c>
      <c r="AL46" s="43">
        <v>232983</v>
      </c>
      <c r="AN46" s="43">
        <v>59509</v>
      </c>
    </row>
    <row r="47" spans="1:40" s="8" customFormat="1" ht="12.75">
      <c r="A47" s="44" t="s">
        <v>55</v>
      </c>
      <c r="B47" s="29" t="s">
        <v>30</v>
      </c>
      <c r="C47" s="29"/>
      <c r="D47" s="45">
        <f>SUM(D45:D46)</f>
        <v>18034143</v>
      </c>
      <c r="E47" s="29"/>
      <c r="F47" s="45">
        <f>SUM(F45:F46)</f>
        <v>11159951</v>
      </c>
      <c r="G47" s="29"/>
      <c r="H47" s="45">
        <f>SUM(H45:H46)</f>
        <v>19402033</v>
      </c>
      <c r="I47" s="29"/>
      <c r="J47" s="45">
        <f>SUM(J45:J46)</f>
        <v>16750206</v>
      </c>
      <c r="K47" s="29"/>
      <c r="L47" s="45">
        <f>SUM(L45:L46)</f>
        <v>21211548</v>
      </c>
      <c r="M47" s="46"/>
      <c r="N47" s="45">
        <f>SUM(N45:N46)</f>
        <v>10022662</v>
      </c>
      <c r="O47" s="46"/>
      <c r="P47" s="45">
        <f>SUM(P45:P46)</f>
        <v>8433567</v>
      </c>
      <c r="Q47" s="38"/>
      <c r="R47" s="45">
        <f>SUM(R45:R46)</f>
        <v>4895566</v>
      </c>
      <c r="S47" s="9"/>
      <c r="T47" s="45">
        <f>SUM(T45:T46)</f>
        <v>4453538</v>
      </c>
      <c r="U47" s="9"/>
      <c r="V47" s="45">
        <f>SUM(V45:V46)</f>
        <v>3720625</v>
      </c>
      <c r="X47" s="45">
        <f>SUM(X45:X46)</f>
        <v>3259616</v>
      </c>
      <c r="Z47" s="45">
        <f>SUM(Z45:Z46)</f>
        <v>2668938</v>
      </c>
      <c r="AB47" s="45">
        <f>SUM(AB45:AB46)</f>
        <v>2959921</v>
      </c>
      <c r="AD47" s="45">
        <f>SUM(AD45:AD46)</f>
        <v>2659790</v>
      </c>
      <c r="AF47" s="45">
        <f>SUM(AF45:AF46)</f>
        <v>3162953</v>
      </c>
      <c r="AH47" s="45">
        <f>SUM(AH45:AH46)</f>
        <v>3137705</v>
      </c>
      <c r="AJ47" s="45">
        <f>SUM(AJ45:AJ46)</f>
        <v>2687115</v>
      </c>
      <c r="AL47" s="45">
        <f>SUM(AL45:AL46)</f>
        <v>2118853</v>
      </c>
      <c r="AN47" s="45">
        <f>SUM(AN45:AN46)</f>
        <v>1705064</v>
      </c>
    </row>
    <row r="48" spans="1:40" s="8" customFormat="1" ht="12.75">
      <c r="A48" s="41" t="s">
        <v>123</v>
      </c>
      <c r="B48" s="42" t="s">
        <v>30</v>
      </c>
      <c r="C48" s="42"/>
      <c r="D48" s="43">
        <v>885201</v>
      </c>
      <c r="E48" s="42"/>
      <c r="F48" s="43">
        <v>817181</v>
      </c>
      <c r="G48" s="42"/>
      <c r="H48" s="43">
        <v>1146578</v>
      </c>
      <c r="I48" s="42"/>
      <c r="J48" s="43">
        <v>893172</v>
      </c>
      <c r="K48" s="42"/>
      <c r="L48" s="43">
        <v>988098</v>
      </c>
      <c r="M48" s="42"/>
      <c r="N48" s="43">
        <v>549143</v>
      </c>
      <c r="O48" s="43"/>
      <c r="P48" s="43">
        <v>465019</v>
      </c>
      <c r="Q48" s="34"/>
      <c r="R48" s="43">
        <v>318142</v>
      </c>
      <c r="S48" s="9"/>
      <c r="T48" s="43">
        <v>156323</v>
      </c>
      <c r="U48" s="9"/>
      <c r="V48" s="43">
        <v>178504</v>
      </c>
      <c r="X48" s="43">
        <v>98545</v>
      </c>
      <c r="Z48" s="43">
        <v>91878</v>
      </c>
      <c r="AB48" s="43">
        <v>66876</v>
      </c>
      <c r="AD48" s="43">
        <v>88287</v>
      </c>
      <c r="AF48" s="43">
        <v>128121</v>
      </c>
      <c r="AH48" s="43">
        <v>89385</v>
      </c>
      <c r="AJ48" s="43">
        <v>91723</v>
      </c>
      <c r="AL48" s="43">
        <v>65130</v>
      </c>
      <c r="AN48" s="43">
        <v>49547</v>
      </c>
    </row>
    <row r="49" spans="1:40" s="8" customFormat="1" ht="12.75">
      <c r="A49" s="41" t="s">
        <v>124</v>
      </c>
      <c r="B49" s="42" t="s">
        <v>30</v>
      </c>
      <c r="C49" s="42"/>
      <c r="D49" s="43">
        <v>24186170</v>
      </c>
      <c r="E49" s="42"/>
      <c r="F49" s="43">
        <v>20406402</v>
      </c>
      <c r="G49" s="42"/>
      <c r="H49" s="43">
        <v>29083749</v>
      </c>
      <c r="I49" s="42"/>
      <c r="J49" s="43">
        <v>23191582</v>
      </c>
      <c r="K49" s="42"/>
      <c r="L49" s="43">
        <v>20771389</v>
      </c>
      <c r="M49" s="42"/>
      <c r="N49" s="43">
        <v>14279095</v>
      </c>
      <c r="O49" s="43"/>
      <c r="P49" s="43">
        <v>12894579</v>
      </c>
      <c r="Q49" s="34"/>
      <c r="R49" s="43">
        <v>8031605</v>
      </c>
      <c r="S49" s="9"/>
      <c r="T49" s="43">
        <v>7624469</v>
      </c>
      <c r="U49" s="9"/>
      <c r="V49" s="43">
        <v>7260789</v>
      </c>
      <c r="X49" s="43">
        <v>5450643</v>
      </c>
      <c r="Z49" s="43">
        <v>4985556</v>
      </c>
      <c r="AB49" s="43">
        <v>4637135</v>
      </c>
      <c r="AD49" s="43">
        <v>4492395</v>
      </c>
      <c r="AF49" s="43">
        <v>4665528</v>
      </c>
      <c r="AH49" s="43">
        <v>4999086</v>
      </c>
      <c r="AJ49" s="43">
        <v>4873952</v>
      </c>
      <c r="AL49" s="43">
        <v>3357759</v>
      </c>
      <c r="AN49" s="43">
        <v>2564424</v>
      </c>
    </row>
    <row r="50" spans="1:40" s="8" customFormat="1" ht="14.25">
      <c r="A50" s="41" t="s">
        <v>125</v>
      </c>
      <c r="B50" s="42" t="s">
        <v>30</v>
      </c>
      <c r="C50" s="42"/>
      <c r="D50" s="43">
        <v>417653</v>
      </c>
      <c r="E50" s="42"/>
      <c r="F50" s="43">
        <v>187250</v>
      </c>
      <c r="G50" s="42"/>
      <c r="H50" s="43">
        <v>128367</v>
      </c>
      <c r="I50" s="42"/>
      <c r="J50" s="43">
        <v>720333</v>
      </c>
      <c r="K50" s="42"/>
      <c r="L50" s="43">
        <v>370824</v>
      </c>
      <c r="M50" s="42"/>
      <c r="N50" s="43">
        <v>1284</v>
      </c>
      <c r="O50" s="43"/>
      <c r="P50" s="43">
        <v>0</v>
      </c>
      <c r="Q50" s="34"/>
      <c r="R50" s="43">
        <v>131740</v>
      </c>
      <c r="S50" s="9"/>
      <c r="T50" s="43"/>
      <c r="U50" s="9"/>
      <c r="V50" s="43"/>
      <c r="X50" s="43"/>
      <c r="Z50" s="43"/>
      <c r="AB50" s="43"/>
      <c r="AD50" s="43"/>
      <c r="AF50" s="43"/>
      <c r="AH50" s="43"/>
      <c r="AJ50" s="43"/>
      <c r="AL50" s="43"/>
      <c r="AN50" s="43"/>
    </row>
    <row r="51" spans="1:40" s="8" customFormat="1" ht="12.75">
      <c r="A51" s="41" t="s">
        <v>56</v>
      </c>
      <c r="B51" s="42" t="s">
        <v>30</v>
      </c>
      <c r="C51" s="42"/>
      <c r="D51" s="43">
        <v>8304082</v>
      </c>
      <c r="E51" s="42"/>
      <c r="F51" s="43">
        <v>8458277</v>
      </c>
      <c r="G51" s="42"/>
      <c r="H51" s="43">
        <v>16498618</v>
      </c>
      <c r="I51" s="42"/>
      <c r="J51" s="43">
        <v>5671793</v>
      </c>
      <c r="K51" s="42"/>
      <c r="L51" s="43">
        <v>12009640</v>
      </c>
      <c r="M51" s="42"/>
      <c r="N51" s="43">
        <v>4992983</v>
      </c>
      <c r="O51" s="43"/>
      <c r="P51" s="43">
        <v>4719683</v>
      </c>
      <c r="Q51" s="34"/>
      <c r="R51" s="43">
        <v>4820814</v>
      </c>
      <c r="S51" s="9"/>
      <c r="T51" s="43">
        <v>3397758</v>
      </c>
      <c r="U51" s="9"/>
      <c r="V51" s="43">
        <v>2744241</v>
      </c>
      <c r="X51" s="43">
        <v>2935396</v>
      </c>
      <c r="Z51" s="43">
        <v>2083957</v>
      </c>
      <c r="AB51" s="43">
        <v>1860089</v>
      </c>
      <c r="AD51" s="43">
        <v>1628121</v>
      </c>
      <c r="AF51" s="43">
        <v>1595826</v>
      </c>
      <c r="AH51" s="43">
        <v>1232973</v>
      </c>
      <c r="AJ51" s="43">
        <v>1062208</v>
      </c>
      <c r="AL51" s="43">
        <v>1395381</v>
      </c>
      <c r="AN51" s="43">
        <v>761508</v>
      </c>
    </row>
    <row r="52" spans="1:40" s="8" customFormat="1" ht="12.75">
      <c r="A52" s="41" t="s">
        <v>57</v>
      </c>
      <c r="B52" s="42" t="s">
        <v>30</v>
      </c>
      <c r="C52" s="42"/>
      <c r="D52" s="43">
        <v>1182502</v>
      </c>
      <c r="E52" s="42"/>
      <c r="F52" s="43">
        <v>689915</v>
      </c>
      <c r="G52" s="42"/>
      <c r="H52" s="43">
        <v>2287243</v>
      </c>
      <c r="I52" s="42"/>
      <c r="J52" s="43">
        <v>6845695</v>
      </c>
      <c r="K52" s="42"/>
      <c r="L52" s="43">
        <v>7569073</v>
      </c>
      <c r="M52" s="42"/>
      <c r="N52" s="43">
        <v>5187078</v>
      </c>
      <c r="O52" s="43"/>
      <c r="P52" s="43">
        <v>2174972</v>
      </c>
      <c r="Q52" s="34"/>
      <c r="R52" s="43">
        <v>1382946</v>
      </c>
      <c r="S52" s="9"/>
      <c r="T52" s="43">
        <v>1321657</v>
      </c>
      <c r="U52" s="9"/>
      <c r="V52" s="43">
        <v>1210091</v>
      </c>
      <c r="X52" s="43">
        <v>1458021</v>
      </c>
      <c r="Z52" s="43">
        <v>938466</v>
      </c>
      <c r="AB52" s="43">
        <v>790566</v>
      </c>
      <c r="AD52" s="43">
        <v>384764</v>
      </c>
      <c r="AF52" s="43">
        <v>948855</v>
      </c>
      <c r="AH52" s="43">
        <v>491648</v>
      </c>
      <c r="AJ52" s="43">
        <v>902806</v>
      </c>
      <c r="AL52" s="43">
        <v>547443</v>
      </c>
      <c r="AN52" s="43">
        <v>604962</v>
      </c>
    </row>
    <row r="53" spans="1:40" s="8" customFormat="1" ht="12.75">
      <c r="A53" s="44" t="s">
        <v>58</v>
      </c>
      <c r="B53" s="29" t="s">
        <v>30</v>
      </c>
      <c r="C53" s="29"/>
      <c r="D53" s="45">
        <f>SUM(D48:D52)</f>
        <v>34975608</v>
      </c>
      <c r="E53" s="29"/>
      <c r="F53" s="45">
        <f>SUM(F48:F52)</f>
        <v>30559025</v>
      </c>
      <c r="G53" s="29"/>
      <c r="H53" s="45">
        <f>SUM(H48:H52)</f>
        <v>49144555</v>
      </c>
      <c r="I53" s="29"/>
      <c r="J53" s="45">
        <f>SUM(J48:J52)</f>
        <v>37322575</v>
      </c>
      <c r="K53" s="29"/>
      <c r="L53" s="45">
        <f>SUM(L48:L52)</f>
        <v>41709024</v>
      </c>
      <c r="M53" s="46"/>
      <c r="N53" s="45">
        <f>SUM(N48:N52)</f>
        <v>25009583</v>
      </c>
      <c r="O53" s="46"/>
      <c r="P53" s="45">
        <f>SUM(P48:P52)</f>
        <v>20254253</v>
      </c>
      <c r="Q53" s="38"/>
      <c r="R53" s="45">
        <f>SUM(R48:R52)</f>
        <v>14685247</v>
      </c>
      <c r="S53" s="9"/>
      <c r="T53" s="45">
        <f>SUM(T48:T52)</f>
        <v>12500207</v>
      </c>
      <c r="U53" s="9"/>
      <c r="V53" s="45">
        <f>SUM(V48:V52)</f>
        <v>11393625</v>
      </c>
      <c r="X53" s="45">
        <f>SUM(X48:X52)</f>
        <v>9942605</v>
      </c>
      <c r="Z53" s="45">
        <f>SUM(Z48:Z52)</f>
        <v>8099857</v>
      </c>
      <c r="AB53" s="45">
        <f>SUM(AB48:AB52)</f>
        <v>7354666</v>
      </c>
      <c r="AD53" s="45">
        <f>SUM(AD48:AD52)</f>
        <v>6593567</v>
      </c>
      <c r="AF53" s="45">
        <f>SUM(AF48:AF52)</f>
        <v>7338330</v>
      </c>
      <c r="AH53" s="45">
        <f>SUM(AH48:AH52)</f>
        <v>6813092</v>
      </c>
      <c r="AJ53" s="45">
        <f>SUM(AJ48:AJ52)</f>
        <v>6930689</v>
      </c>
      <c r="AL53" s="45">
        <f>SUM(AL48:AL52)</f>
        <v>5365713</v>
      </c>
      <c r="AN53" s="45">
        <f>SUM(AN48:AN52)</f>
        <v>3980441</v>
      </c>
    </row>
    <row r="54" spans="1:40" s="8" customFormat="1" ht="12.75">
      <c r="A54" s="44" t="s">
        <v>59</v>
      </c>
      <c r="B54" s="42" t="s">
        <v>30</v>
      </c>
      <c r="C54" s="42"/>
      <c r="D54" s="45">
        <f>D47+D53</f>
        <v>53009751</v>
      </c>
      <c r="E54" s="42"/>
      <c r="F54" s="45">
        <f>F47+F53</f>
        <v>41718976</v>
      </c>
      <c r="G54" s="42"/>
      <c r="H54" s="45">
        <f>H47+H53</f>
        <v>68546588</v>
      </c>
      <c r="I54" s="42"/>
      <c r="J54" s="45">
        <f>J47+J53</f>
        <v>54072781</v>
      </c>
      <c r="K54" s="42"/>
      <c r="L54" s="45">
        <f>L47+L53</f>
        <v>62920572</v>
      </c>
      <c r="M54" s="46"/>
      <c r="N54" s="45">
        <f>N47+N53</f>
        <v>35032245</v>
      </c>
      <c r="O54" s="46"/>
      <c r="P54" s="45">
        <f>P47+P53</f>
        <v>28687820</v>
      </c>
      <c r="Q54" s="38"/>
      <c r="R54" s="45">
        <f>R47+R53</f>
        <v>19580813</v>
      </c>
      <c r="S54" s="9"/>
      <c r="T54" s="45">
        <f>T47+T53</f>
        <v>16953745</v>
      </c>
      <c r="U54" s="9"/>
      <c r="V54" s="45">
        <f>V47+V53</f>
        <v>15114250</v>
      </c>
      <c r="X54" s="45">
        <f>X47+X53</f>
        <v>13202221</v>
      </c>
      <c r="Z54" s="45">
        <f>Z47+Z53</f>
        <v>10768795</v>
      </c>
      <c r="AB54" s="45">
        <f>AB47+AB53</f>
        <v>10314587</v>
      </c>
      <c r="AD54" s="45">
        <f>AD47+AD53</f>
        <v>9253357</v>
      </c>
      <c r="AF54" s="45">
        <f>AF47+AF53</f>
        <v>10501283</v>
      </c>
      <c r="AH54" s="45">
        <f>AH47+AH53</f>
        <v>9950797</v>
      </c>
      <c r="AJ54" s="45">
        <f>AJ47+AJ53</f>
        <v>9617804</v>
      </c>
      <c r="AL54" s="45">
        <f>AL47+AL53</f>
        <v>7484566</v>
      </c>
      <c r="AN54" s="45">
        <f>AN47+AN53</f>
        <v>5685505</v>
      </c>
    </row>
    <row r="55" spans="1:40" s="8" customFormat="1" ht="12.75">
      <c r="A55" s="44"/>
      <c r="B55" s="42"/>
      <c r="C55" s="42"/>
      <c r="D55" s="46"/>
      <c r="E55" s="42"/>
      <c r="F55" s="46"/>
      <c r="G55" s="42"/>
      <c r="H55" s="46"/>
      <c r="I55" s="42"/>
      <c r="J55" s="46"/>
      <c r="K55" s="42"/>
      <c r="L55" s="46"/>
      <c r="M55" s="46"/>
      <c r="N55" s="46"/>
      <c r="O55" s="46"/>
      <c r="P55" s="46"/>
      <c r="Q55" s="38"/>
      <c r="R55" s="46"/>
      <c r="S55" s="9"/>
      <c r="T55" s="46"/>
      <c r="U55" s="9"/>
      <c r="V55" s="46"/>
      <c r="X55" s="46"/>
      <c r="Z55" s="46"/>
      <c r="AB55" s="46"/>
      <c r="AD55" s="46"/>
      <c r="AF55" s="46"/>
      <c r="AH55" s="46"/>
      <c r="AJ55" s="46"/>
      <c r="AL55" s="46"/>
      <c r="AN55" s="46"/>
    </row>
    <row r="56" spans="1:40" s="8" customFormat="1" ht="12.75">
      <c r="A56" s="44" t="s">
        <v>60</v>
      </c>
      <c r="B56" s="42" t="s">
        <v>30</v>
      </c>
      <c r="C56" s="42"/>
      <c r="D56" s="45">
        <f>D54-D63</f>
        <v>12079192</v>
      </c>
      <c r="E56" s="42"/>
      <c r="F56" s="45">
        <f>F54-F63</f>
        <v>5715249</v>
      </c>
      <c r="G56" s="42"/>
      <c r="H56" s="45">
        <f>H54-H63</f>
        <v>11856568</v>
      </c>
      <c r="I56" s="42"/>
      <c r="J56" s="45">
        <f>J54-J63</f>
        <v>18442948</v>
      </c>
      <c r="K56" s="42"/>
      <c r="L56" s="45">
        <f>L54-L63</f>
        <v>17412200</v>
      </c>
      <c r="M56" s="46"/>
      <c r="N56" s="45">
        <f>N54-N63</f>
        <v>9670037</v>
      </c>
      <c r="O56" s="46"/>
      <c r="P56" s="45">
        <f>P54-P63</f>
        <v>5796164</v>
      </c>
      <c r="Q56" s="38"/>
      <c r="R56" s="45">
        <f>R54-R63</f>
        <v>6911095</v>
      </c>
      <c r="S56" s="9"/>
      <c r="T56" s="45">
        <f>T54-T63</f>
        <v>5508264</v>
      </c>
      <c r="U56" s="9"/>
      <c r="V56" s="45">
        <f>V54-V63</f>
        <v>6412048</v>
      </c>
      <c r="X56" s="45">
        <f>X54-X63</f>
        <v>6083274</v>
      </c>
      <c r="Z56" s="45">
        <f>Z54-Z63</f>
        <v>3376228</v>
      </c>
      <c r="AB56" s="45">
        <f>AB54-AB63</f>
        <v>3783435</v>
      </c>
      <c r="AD56" s="45">
        <f>AD54-AD63</f>
        <v>736796</v>
      </c>
      <c r="AF56" s="45">
        <f>AF54-AF63</f>
        <v>531600</v>
      </c>
      <c r="AH56" s="45">
        <f>AH54-AH63</f>
        <v>169531</v>
      </c>
      <c r="AJ56" s="45">
        <f>AJ54-AJ63</f>
        <v>126373</v>
      </c>
      <c r="AL56" s="45">
        <f>AL54-AL63</f>
        <v>1667189</v>
      </c>
      <c r="AN56" s="45">
        <f>AN54-AN63</f>
        <v>1050335</v>
      </c>
    </row>
    <row r="57" spans="1:40" s="8" customFormat="1" ht="14.25">
      <c r="A57" s="41" t="s">
        <v>61</v>
      </c>
      <c r="B57" s="42" t="s">
        <v>30</v>
      </c>
      <c r="C57" s="42"/>
      <c r="D57" s="43">
        <v>4845550</v>
      </c>
      <c r="E57" s="42"/>
      <c r="F57" s="43">
        <v>2957965</v>
      </c>
      <c r="G57" s="42"/>
      <c r="H57" s="43">
        <v>4521216</v>
      </c>
      <c r="I57" s="42"/>
      <c r="J57" s="43">
        <v>5386672</v>
      </c>
      <c r="K57" s="42"/>
      <c r="L57" s="43">
        <v>5783641</v>
      </c>
      <c r="M57" s="42"/>
      <c r="N57" s="43">
        <v>2828431</v>
      </c>
      <c r="O57" s="43"/>
      <c r="P57" s="43">
        <v>2353761</v>
      </c>
      <c r="Q57" s="34"/>
      <c r="R57" s="43">
        <v>1796006</v>
      </c>
      <c r="S57" s="9"/>
      <c r="T57" s="43">
        <v>1055163</v>
      </c>
      <c r="U57" s="9"/>
      <c r="V57" s="43">
        <v>964967</v>
      </c>
      <c r="X57" s="43">
        <v>663361</v>
      </c>
      <c r="Z57" s="43">
        <v>279101</v>
      </c>
      <c r="AB57" s="43"/>
      <c r="AD57" s="43">
        <v>2351980</v>
      </c>
      <c r="AF57" s="43">
        <v>3456586</v>
      </c>
      <c r="AH57" s="43">
        <v>2885099</v>
      </c>
      <c r="AJ57" s="43">
        <v>2914559</v>
      </c>
      <c r="AL57" s="43">
        <v>1312992</v>
      </c>
      <c r="AN57" s="43">
        <v>1092891</v>
      </c>
    </row>
    <row r="58" spans="1:40" s="8" customFormat="1" ht="12.75">
      <c r="A58" s="41" t="s">
        <v>62</v>
      </c>
      <c r="B58" s="42" t="s">
        <v>30</v>
      </c>
      <c r="C58" s="42"/>
      <c r="D58" s="43">
        <v>16257539</v>
      </c>
      <c r="E58" s="42"/>
      <c r="F58" s="43">
        <v>10779732</v>
      </c>
      <c r="G58" s="42"/>
      <c r="H58" s="43">
        <v>19562160</v>
      </c>
      <c r="I58" s="42"/>
      <c r="J58" s="43">
        <v>12363024</v>
      </c>
      <c r="K58" s="42"/>
      <c r="L58" s="43">
        <v>19211712</v>
      </c>
      <c r="M58" s="42"/>
      <c r="N58" s="43">
        <v>9315363</v>
      </c>
      <c r="O58" s="43"/>
      <c r="P58" s="43">
        <v>9028573</v>
      </c>
      <c r="Q58" s="34"/>
      <c r="R58" s="43">
        <v>3145258</v>
      </c>
      <c r="S58" s="9"/>
      <c r="T58" s="43">
        <v>2089608</v>
      </c>
      <c r="U58" s="9"/>
      <c r="V58" s="43">
        <v>1714006</v>
      </c>
      <c r="X58" s="43">
        <v>1748321</v>
      </c>
      <c r="Z58" s="43">
        <v>2301374</v>
      </c>
      <c r="AB58" s="43">
        <v>2292089</v>
      </c>
      <c r="AD58" s="43">
        <v>2186133</v>
      </c>
      <c r="AF58" s="43">
        <v>1839068</v>
      </c>
      <c r="AH58" s="43">
        <v>1720314</v>
      </c>
      <c r="AJ58" s="43">
        <v>1881025</v>
      </c>
      <c r="AL58" s="43">
        <v>1177095</v>
      </c>
      <c r="AN58" s="43">
        <v>1169926</v>
      </c>
    </row>
    <row r="59" spans="1:40" s="8" customFormat="1" ht="12.75">
      <c r="A59" s="41" t="s">
        <v>63</v>
      </c>
      <c r="B59" s="42" t="s">
        <v>30</v>
      </c>
      <c r="C59" s="42"/>
      <c r="D59" s="43">
        <v>13640869</v>
      </c>
      <c r="E59" s="42"/>
      <c r="F59" s="43">
        <v>17755687</v>
      </c>
      <c r="G59" s="42"/>
      <c r="H59" s="43">
        <v>12267359</v>
      </c>
      <c r="I59" s="42"/>
      <c r="J59" s="43">
        <v>6202273</v>
      </c>
      <c r="K59" s="42"/>
      <c r="L59" s="43">
        <v>6470694</v>
      </c>
      <c r="M59" s="42"/>
      <c r="N59" s="43">
        <v>4307730</v>
      </c>
      <c r="O59" s="43"/>
      <c r="P59" s="43">
        <v>3020766</v>
      </c>
      <c r="Q59" s="34"/>
      <c r="R59" s="43">
        <v>2963377</v>
      </c>
      <c r="S59" s="9"/>
      <c r="T59" s="43">
        <v>2717072</v>
      </c>
      <c r="U59" s="9"/>
      <c r="V59" s="43">
        <v>1775598</v>
      </c>
      <c r="X59" s="43">
        <v>1452043</v>
      </c>
      <c r="Z59" s="43">
        <v>2004656</v>
      </c>
      <c r="AB59" s="43">
        <v>1901534</v>
      </c>
      <c r="AD59" s="43">
        <v>2069554</v>
      </c>
      <c r="AF59" s="43">
        <v>2266544</v>
      </c>
      <c r="AH59" s="43">
        <v>2755354</v>
      </c>
      <c r="AJ59" s="43">
        <v>2425536</v>
      </c>
      <c r="AL59" s="43">
        <v>1664861</v>
      </c>
      <c r="AN59" s="43">
        <v>1555857</v>
      </c>
    </row>
    <row r="60" spans="1:40" s="8" customFormat="1" ht="12.75">
      <c r="A60" s="41" t="s">
        <v>64</v>
      </c>
      <c r="B60" s="42" t="s">
        <v>30</v>
      </c>
      <c r="C60" s="42"/>
      <c r="D60" s="43">
        <v>2489918</v>
      </c>
      <c r="E60" s="42"/>
      <c r="F60" s="43">
        <v>2965854</v>
      </c>
      <c r="G60" s="42"/>
      <c r="H60" s="43">
        <v>6503890</v>
      </c>
      <c r="I60" s="42"/>
      <c r="J60" s="43">
        <v>3876857</v>
      </c>
      <c r="K60" s="42"/>
      <c r="L60" s="43">
        <v>5496601</v>
      </c>
      <c r="M60" s="42"/>
      <c r="N60" s="43">
        <v>4385868</v>
      </c>
      <c r="O60" s="43"/>
      <c r="P60" s="43">
        <v>1447674</v>
      </c>
      <c r="Q60" s="34"/>
      <c r="R60" s="43">
        <v>1227013</v>
      </c>
      <c r="S60" s="9"/>
      <c r="T60" s="43">
        <v>2813880</v>
      </c>
      <c r="U60" s="9"/>
      <c r="V60" s="43">
        <v>1954730</v>
      </c>
      <c r="X60" s="43">
        <v>941654</v>
      </c>
      <c r="Z60" s="43">
        <v>980554</v>
      </c>
      <c r="AB60" s="43">
        <v>741289</v>
      </c>
      <c r="AD60" s="43">
        <v>630645</v>
      </c>
      <c r="AF60" s="43">
        <v>1046365</v>
      </c>
      <c r="AH60" s="43">
        <v>886838</v>
      </c>
      <c r="AJ60" s="43">
        <v>533713</v>
      </c>
      <c r="AL60" s="43">
        <v>310049</v>
      </c>
      <c r="AN60" s="43">
        <v>259639</v>
      </c>
    </row>
    <row r="61" spans="1:40" s="8" customFormat="1" ht="12.75">
      <c r="A61" s="41" t="s">
        <v>65</v>
      </c>
      <c r="B61" s="42" t="s">
        <v>30</v>
      </c>
      <c r="C61" s="42"/>
      <c r="D61" s="43">
        <v>3696683</v>
      </c>
      <c r="E61" s="42"/>
      <c r="F61" s="43">
        <v>1544489</v>
      </c>
      <c r="G61" s="42"/>
      <c r="H61" s="43">
        <v>13835395</v>
      </c>
      <c r="I61" s="42"/>
      <c r="J61" s="43">
        <v>7801007</v>
      </c>
      <c r="K61" s="42"/>
      <c r="L61" s="43">
        <v>8545724</v>
      </c>
      <c r="M61" s="42"/>
      <c r="N61" s="43">
        <v>4524816</v>
      </c>
      <c r="O61" s="43"/>
      <c r="P61" s="43">
        <v>7040882</v>
      </c>
      <c r="Q61" s="34"/>
      <c r="R61" s="43">
        <v>3538064</v>
      </c>
      <c r="S61" s="9"/>
      <c r="T61" s="43">
        <v>2769758</v>
      </c>
      <c r="U61" s="9"/>
      <c r="V61" s="43">
        <v>2292901</v>
      </c>
      <c r="X61" s="43">
        <v>2313568</v>
      </c>
      <c r="Z61" s="43">
        <v>1826882</v>
      </c>
      <c r="AB61" s="43">
        <v>1596240</v>
      </c>
      <c r="AD61" s="43">
        <v>1278249</v>
      </c>
      <c r="AF61" s="43">
        <v>1361120</v>
      </c>
      <c r="AH61" s="43">
        <v>1533661</v>
      </c>
      <c r="AJ61" s="43">
        <v>1736598</v>
      </c>
      <c r="AL61" s="43">
        <v>1352380</v>
      </c>
      <c r="AN61" s="43">
        <v>556857</v>
      </c>
    </row>
    <row r="62" spans="1:40" s="8" customFormat="1" ht="12.75">
      <c r="A62" s="41" t="s">
        <v>66</v>
      </c>
      <c r="B62" s="42" t="s">
        <v>30</v>
      </c>
      <c r="C62" s="42"/>
      <c r="D62" s="47">
        <f>SUM(D59:D61)</f>
        <v>19827470</v>
      </c>
      <c r="E62" s="42"/>
      <c r="F62" s="47">
        <f>SUM(F59:F61)</f>
        <v>22266030</v>
      </c>
      <c r="G62" s="42"/>
      <c r="H62" s="47">
        <f>SUM(H59:H61)</f>
        <v>32606644</v>
      </c>
      <c r="I62" s="42"/>
      <c r="J62" s="47">
        <f>SUM(J59:J61)</f>
        <v>17880137</v>
      </c>
      <c r="K62" s="42"/>
      <c r="L62" s="47">
        <f>SUM(L59:L61)</f>
        <v>20513019</v>
      </c>
      <c r="M62" s="43"/>
      <c r="N62" s="47">
        <f>SUM(N59:N61)</f>
        <v>13218414</v>
      </c>
      <c r="O62" s="43"/>
      <c r="P62" s="47">
        <f>SUM(P59:P61)</f>
        <v>11509322</v>
      </c>
      <c r="Q62" s="34"/>
      <c r="R62" s="47">
        <f>SUM(R59:R61)</f>
        <v>7728454</v>
      </c>
      <c r="S62" s="9"/>
      <c r="T62" s="47">
        <f>SUM(T59:T61)</f>
        <v>8300710</v>
      </c>
      <c r="U62" s="9"/>
      <c r="V62" s="47">
        <f>SUM(V59:V61)</f>
        <v>6023229</v>
      </c>
      <c r="X62" s="47">
        <f>SUM(X59:X61)</f>
        <v>4707265</v>
      </c>
      <c r="Z62" s="47">
        <f>SUM(Z59:Z61)</f>
        <v>4812092</v>
      </c>
      <c r="AB62" s="47">
        <f>SUM(AB59:AB61)</f>
        <v>4239063</v>
      </c>
      <c r="AD62" s="47">
        <f>SUM(AD59:AD61)</f>
        <v>3978448</v>
      </c>
      <c r="AF62" s="47">
        <f>SUM(AF59:AF61)</f>
        <v>4674029</v>
      </c>
      <c r="AH62" s="47">
        <f>SUM(AH59:AH61)</f>
        <v>5175853</v>
      </c>
      <c r="AJ62" s="47">
        <f>SUM(AJ59:AJ61)</f>
        <v>4695847</v>
      </c>
      <c r="AL62" s="47">
        <f>SUM(AL59:AL61)</f>
        <v>3327290</v>
      </c>
      <c r="AN62" s="47">
        <f>SUM(AN59:AN61)</f>
        <v>2372353</v>
      </c>
    </row>
    <row r="63" spans="1:40" s="8" customFormat="1" ht="12.75">
      <c r="A63" s="44" t="s">
        <v>67</v>
      </c>
      <c r="B63" s="42" t="s">
        <v>30</v>
      </c>
      <c r="C63" s="42"/>
      <c r="D63" s="45">
        <f>D57+D58+D59+D60+D61</f>
        <v>40930559</v>
      </c>
      <c r="E63" s="42"/>
      <c r="F63" s="45">
        <f>F57+F58+F59+F60+F61</f>
        <v>36003727</v>
      </c>
      <c r="G63" s="42"/>
      <c r="H63" s="45">
        <f>H57+H58+H59+H60+H61</f>
        <v>56690020</v>
      </c>
      <c r="I63" s="42"/>
      <c r="J63" s="45">
        <f>J57+J58+J59+J60+J61</f>
        <v>35629833</v>
      </c>
      <c r="K63" s="42"/>
      <c r="L63" s="45">
        <f>L57+L58+L59+L60+L61</f>
        <v>45508372</v>
      </c>
      <c r="M63" s="46"/>
      <c r="N63" s="45">
        <f>N57+N58+N59+N60+N61</f>
        <v>25362208</v>
      </c>
      <c r="O63" s="46"/>
      <c r="P63" s="48">
        <f>P57+P58+P59+P60+P61</f>
        <v>22891656</v>
      </c>
      <c r="Q63" s="38"/>
      <c r="R63" s="48">
        <f>R57+R58+R59+R60+R61</f>
        <v>12669718</v>
      </c>
      <c r="S63" s="9"/>
      <c r="T63" s="48">
        <f>T57+T58+T59+T60+T61</f>
        <v>11445481</v>
      </c>
      <c r="U63" s="9"/>
      <c r="V63" s="48">
        <f>V57+V58+V59+V60+V61</f>
        <v>8702202</v>
      </c>
      <c r="X63" s="48">
        <f>X57+X58+X59+X60+X61</f>
        <v>7118947</v>
      </c>
      <c r="Z63" s="48">
        <f>Z57+Z58+Z59+Z60+Z61</f>
        <v>7392567</v>
      </c>
      <c r="AB63" s="48">
        <f>AB57+AB58+AB59+AB60+AB61</f>
        <v>6531152</v>
      </c>
      <c r="AD63" s="48">
        <f>AD57+AD58+AD59+AD60+AD61</f>
        <v>8516561</v>
      </c>
      <c r="AF63" s="48">
        <f>AF57+AF58+AF59+AF60+AF61</f>
        <v>9969683</v>
      </c>
      <c r="AH63" s="48">
        <f>AH57+AH58+AH59+AH60+AH61</f>
        <v>9781266</v>
      </c>
      <c r="AJ63" s="48">
        <f>AJ57+AJ58+AJ59+AJ60+AJ61</f>
        <v>9491431</v>
      </c>
      <c r="AL63" s="48">
        <f>AL57+AL58+AL59+AL60+AL61</f>
        <v>5817377</v>
      </c>
      <c r="AN63" s="48">
        <f>AN57+AN58+AN59+AN60+AN61</f>
        <v>4635170</v>
      </c>
    </row>
    <row r="64" spans="1:40" s="8" customFormat="1" ht="12.75">
      <c r="A64" s="49" t="s">
        <v>68</v>
      </c>
      <c r="B64" s="50" t="s">
        <v>30</v>
      </c>
      <c r="C64" s="42"/>
      <c r="D64" s="45">
        <f>D63+D56</f>
        <v>53009751</v>
      </c>
      <c r="E64" s="42"/>
      <c r="F64" s="45">
        <f>F63+F56</f>
        <v>41718976</v>
      </c>
      <c r="G64" s="42"/>
      <c r="H64" s="45">
        <f>H63+H56</f>
        <v>68546588</v>
      </c>
      <c r="I64" s="42"/>
      <c r="J64" s="45">
        <f>J63+J56</f>
        <v>54072781</v>
      </c>
      <c r="K64" s="42"/>
      <c r="L64" s="45">
        <f>L63+L56</f>
        <v>62920572</v>
      </c>
      <c r="M64" s="46"/>
      <c r="N64" s="45">
        <f>N63+N56</f>
        <v>35032245</v>
      </c>
      <c r="O64" s="46"/>
      <c r="P64" s="45">
        <f>P63+P56</f>
        <v>28687820</v>
      </c>
      <c r="Q64" s="38"/>
      <c r="R64" s="45">
        <f>R63+R56</f>
        <v>19580813</v>
      </c>
      <c r="S64" s="9"/>
      <c r="T64" s="45">
        <f>T63+T56</f>
        <v>16953745</v>
      </c>
      <c r="U64" s="9"/>
      <c r="V64" s="45">
        <f>V63+V56</f>
        <v>15114250</v>
      </c>
      <c r="X64" s="45">
        <f>X63+X56</f>
        <v>13202221</v>
      </c>
      <c r="Z64" s="45">
        <f>Z63+Z56</f>
        <v>10768795</v>
      </c>
      <c r="AB64" s="45">
        <f>AB63+AB56</f>
        <v>10314587</v>
      </c>
      <c r="AD64" s="45">
        <f>AD63+AD56</f>
        <v>9253357</v>
      </c>
      <c r="AF64" s="45">
        <f>AF63+AF56</f>
        <v>10501283</v>
      </c>
      <c r="AH64" s="45">
        <f>AH63+AH56</f>
        <v>9950797</v>
      </c>
      <c r="AJ64" s="45">
        <f>AJ63+AJ56</f>
        <v>9617804</v>
      </c>
      <c r="AL64" s="45">
        <f>AL63+AL56</f>
        <v>7484566</v>
      </c>
      <c r="AN64" s="45">
        <f>AN63+AN56</f>
        <v>5685505</v>
      </c>
    </row>
    <row r="65" spans="1:41" s="8" customFormat="1" ht="12.75">
      <c r="A65" s="51" t="s">
        <v>69</v>
      </c>
      <c r="B65" s="42"/>
      <c r="C65" s="52"/>
      <c r="D65" s="52"/>
      <c r="E65" s="52"/>
      <c r="F65" s="52"/>
      <c r="G65" s="52"/>
      <c r="H65" s="53"/>
      <c r="I65" s="52"/>
      <c r="J65" s="53"/>
      <c r="K65" s="52"/>
      <c r="L65" s="53"/>
      <c r="M65" s="53"/>
      <c r="N65" s="53"/>
      <c r="O65" s="53"/>
      <c r="P65" s="53"/>
      <c r="Q65" s="53"/>
      <c r="R65" s="53"/>
      <c r="S65" s="9"/>
      <c r="T65" s="46"/>
      <c r="U65" s="9"/>
      <c r="V65" s="46"/>
      <c r="X65" s="46"/>
      <c r="Y65" s="40"/>
      <c r="Z65" s="46"/>
      <c r="AA65" s="40"/>
      <c r="AB65" s="46"/>
      <c r="AC65" s="40"/>
      <c r="AD65" s="46"/>
      <c r="AE65" s="40"/>
      <c r="AF65" s="46"/>
      <c r="AG65" s="40"/>
      <c r="AH65" s="46"/>
      <c r="AJ65" s="46"/>
      <c r="AK65" s="40"/>
      <c r="AL65" s="46"/>
      <c r="AM65" s="40"/>
      <c r="AN65" s="46"/>
      <c r="AO65" s="40"/>
    </row>
    <row r="66" spans="1:41" s="8" customFormat="1" ht="12.75">
      <c r="A66" s="51" t="s">
        <v>70</v>
      </c>
      <c r="B66" s="42"/>
      <c r="C66" s="52"/>
      <c r="D66" s="52"/>
      <c r="E66" s="52"/>
      <c r="F66" s="52"/>
      <c r="G66" s="52"/>
      <c r="H66" s="53"/>
      <c r="I66" s="52"/>
      <c r="J66" s="53"/>
      <c r="K66" s="52"/>
      <c r="L66" s="53"/>
      <c r="M66" s="53"/>
      <c r="N66" s="53"/>
      <c r="O66" s="53"/>
      <c r="P66" s="53"/>
      <c r="Q66" s="53"/>
      <c r="R66" s="53"/>
      <c r="S66" s="9"/>
      <c r="T66" s="46"/>
      <c r="U66" s="9"/>
      <c r="V66" s="46"/>
      <c r="X66" s="46"/>
      <c r="Y66" s="40"/>
      <c r="Z66" s="46"/>
      <c r="AA66" s="40"/>
      <c r="AB66" s="46"/>
      <c r="AC66" s="40"/>
      <c r="AD66" s="46"/>
      <c r="AE66" s="40"/>
      <c r="AF66" s="46"/>
      <c r="AG66" s="40"/>
      <c r="AH66" s="46"/>
      <c r="AJ66" s="46"/>
      <c r="AK66" s="40"/>
      <c r="AL66" s="46"/>
      <c r="AM66" s="40"/>
      <c r="AN66" s="46"/>
      <c r="AO66" s="40"/>
    </row>
    <row r="67" spans="1:40" s="8" customFormat="1" ht="12.75">
      <c r="A67" s="44"/>
      <c r="B67" s="42"/>
      <c r="C67" s="42"/>
      <c r="D67" s="42"/>
      <c r="E67" s="42"/>
      <c r="F67" s="42"/>
      <c r="G67" s="42"/>
      <c r="H67" s="46"/>
      <c r="I67" s="42"/>
      <c r="J67" s="46"/>
      <c r="K67" s="42"/>
      <c r="L67" s="46"/>
      <c r="M67" s="42"/>
      <c r="N67" s="46"/>
      <c r="O67" s="46"/>
      <c r="P67" s="46"/>
      <c r="Q67" s="38"/>
      <c r="R67" s="46"/>
      <c r="S67" s="9"/>
      <c r="T67" s="46"/>
      <c r="U67" s="9"/>
      <c r="V67" s="46"/>
      <c r="X67" s="46"/>
      <c r="Z67" s="46"/>
      <c r="AB67" s="46"/>
      <c r="AD67" s="46"/>
      <c r="AF67" s="46"/>
      <c r="AH67" s="46"/>
      <c r="AJ67" s="46"/>
      <c r="AL67" s="46"/>
      <c r="AN67" s="46"/>
    </row>
    <row r="68" spans="1:21" s="8" customFormat="1" ht="15">
      <c r="A68" s="3" t="s">
        <v>71</v>
      </c>
      <c r="M68" s="10"/>
      <c r="Q68" s="11"/>
      <c r="S68" s="9"/>
      <c r="U68" s="9"/>
    </row>
    <row r="69" spans="1:21" s="8" customFormat="1" ht="12.75">
      <c r="A69" s="31" t="s">
        <v>162</v>
      </c>
      <c r="M69" s="10"/>
      <c r="Q69" s="11"/>
      <c r="S69" s="9"/>
      <c r="U69" s="9"/>
    </row>
    <row r="70" spans="1:40" s="19" customFormat="1" ht="12.75">
      <c r="A70" s="12"/>
      <c r="B70" s="13"/>
      <c r="C70" s="14"/>
      <c r="D70" s="15">
        <v>2004</v>
      </c>
      <c r="E70" s="14"/>
      <c r="F70" s="15">
        <v>2003</v>
      </c>
      <c r="G70" s="14"/>
      <c r="H70" s="15">
        <v>2002</v>
      </c>
      <c r="I70" s="14"/>
      <c r="J70" s="15">
        <v>2001</v>
      </c>
      <c r="K70" s="14"/>
      <c r="L70" s="15">
        <v>2000</v>
      </c>
      <c r="M70" s="14"/>
      <c r="N70" s="15">
        <v>1999</v>
      </c>
      <c r="O70" s="16"/>
      <c r="P70" s="15">
        <v>1998</v>
      </c>
      <c r="Q70" s="17"/>
      <c r="R70" s="15">
        <v>1997</v>
      </c>
      <c r="S70" s="18"/>
      <c r="T70" s="15">
        <v>1996</v>
      </c>
      <c r="U70" s="18"/>
      <c r="V70" s="15">
        <v>1995</v>
      </c>
      <c r="X70" s="15">
        <v>1994</v>
      </c>
      <c r="Z70" s="15">
        <v>1993</v>
      </c>
      <c r="AB70" s="15">
        <v>1992</v>
      </c>
      <c r="AD70" s="15">
        <v>1991</v>
      </c>
      <c r="AF70" s="15">
        <v>1990</v>
      </c>
      <c r="AH70" s="15">
        <v>1989</v>
      </c>
      <c r="AJ70" s="15">
        <v>1988</v>
      </c>
      <c r="AL70" s="15">
        <v>1987</v>
      </c>
      <c r="AN70" s="15">
        <v>1986</v>
      </c>
    </row>
    <row r="71" spans="1:40" s="8" customFormat="1" ht="14.25">
      <c r="A71" s="8" t="s">
        <v>72</v>
      </c>
      <c r="B71" s="8" t="s">
        <v>73</v>
      </c>
      <c r="D71" s="40">
        <v>2331098</v>
      </c>
      <c r="F71" s="40">
        <v>1995306</v>
      </c>
      <c r="H71" s="40">
        <v>1984215</v>
      </c>
      <c r="J71" s="40">
        <v>1854583</v>
      </c>
      <c r="L71" s="40">
        <v>1739524</v>
      </c>
      <c r="M71" s="10"/>
      <c r="N71" s="40">
        <v>1453566</v>
      </c>
      <c r="O71" s="40"/>
      <c r="P71" s="40">
        <v>1046418</v>
      </c>
      <c r="Q71" s="30"/>
      <c r="R71" s="40">
        <v>754878</v>
      </c>
      <c r="S71" s="9"/>
      <c r="T71" s="40">
        <v>574372</v>
      </c>
      <c r="U71" s="9"/>
      <c r="V71" s="40">
        <v>529792</v>
      </c>
      <c r="X71" s="40">
        <v>404566</v>
      </c>
      <c r="Z71" s="40">
        <v>402445</v>
      </c>
      <c r="AB71" s="40">
        <v>251409</v>
      </c>
      <c r="AD71" s="40">
        <v>266021</v>
      </c>
      <c r="AF71" s="40">
        <v>265908</v>
      </c>
      <c r="AH71" s="40">
        <v>216250</v>
      </c>
      <c r="AJ71" s="40">
        <v>162695</v>
      </c>
      <c r="AL71" s="40">
        <v>115812</v>
      </c>
      <c r="AN71" s="40">
        <v>87230</v>
      </c>
    </row>
    <row r="72" spans="1:40" s="8" customFormat="1" ht="14.25">
      <c r="A72" s="8" t="s">
        <v>126</v>
      </c>
      <c r="B72" s="8" t="s">
        <v>73</v>
      </c>
      <c r="D72" s="40">
        <v>512958</v>
      </c>
      <c r="F72" s="40">
        <v>369542</v>
      </c>
      <c r="H72" s="40">
        <v>883829</v>
      </c>
      <c r="J72" s="40">
        <v>939380</v>
      </c>
      <c r="L72" s="40">
        <v>305254</v>
      </c>
      <c r="M72" s="10"/>
      <c r="N72" s="40">
        <v>205481</v>
      </c>
      <c r="O72" s="40"/>
      <c r="P72" s="40">
        <v>196413</v>
      </c>
      <c r="Q72" s="30"/>
      <c r="R72" s="40">
        <v>89172</v>
      </c>
      <c r="S72" s="9"/>
      <c r="T72" s="40">
        <v>54066</v>
      </c>
      <c r="U72" s="9"/>
      <c r="V72" s="40">
        <v>24656</v>
      </c>
      <c r="X72" s="40"/>
      <c r="Z72" s="40"/>
      <c r="AB72" s="40"/>
      <c r="AD72" s="40"/>
      <c r="AF72" s="40"/>
      <c r="AH72" s="40"/>
      <c r="AJ72" s="40"/>
      <c r="AL72" s="40"/>
      <c r="AN72" s="40"/>
    </row>
    <row r="73" spans="1:40" s="8" customFormat="1" ht="12.75">
      <c r="A73" s="8" t="s">
        <v>127</v>
      </c>
      <c r="B73" s="8" t="s">
        <v>73</v>
      </c>
      <c r="D73" s="40">
        <v>2976160</v>
      </c>
      <c r="F73" s="40">
        <v>2360207</v>
      </c>
      <c r="H73" s="40">
        <v>3126097</v>
      </c>
      <c r="J73" s="40">
        <v>2863385</v>
      </c>
      <c r="L73" s="40">
        <v>2255597</v>
      </c>
      <c r="M73" s="10"/>
      <c r="N73" s="40">
        <v>1607346</v>
      </c>
      <c r="O73" s="40"/>
      <c r="P73" s="40">
        <v>1350540</v>
      </c>
      <c r="Q73" s="30"/>
      <c r="R73" s="40">
        <v>856811</v>
      </c>
      <c r="S73" s="9"/>
      <c r="T73" s="40">
        <v>719697</v>
      </c>
      <c r="U73" s="9"/>
      <c r="V73" s="40">
        <v>651171</v>
      </c>
      <c r="X73" s="40">
        <v>454386</v>
      </c>
      <c r="Z73" s="40">
        <v>406313</v>
      </c>
      <c r="AB73" s="40">
        <v>271893</v>
      </c>
      <c r="AD73" s="40">
        <v>238332</v>
      </c>
      <c r="AF73" s="40">
        <v>243246</v>
      </c>
      <c r="AH73" s="40">
        <v>257521</v>
      </c>
      <c r="AJ73" s="40">
        <v>221818</v>
      </c>
      <c r="AL73" s="40">
        <v>135704</v>
      </c>
      <c r="AN73" s="40">
        <v>92485</v>
      </c>
    </row>
    <row r="74" spans="1:40" s="8" customFormat="1" ht="14.25">
      <c r="A74" s="8" t="s">
        <v>128</v>
      </c>
      <c r="B74" s="8" t="s">
        <v>73</v>
      </c>
      <c r="D74" s="54"/>
      <c r="F74" s="54">
        <f>F73/F77</f>
        <v>21.858018688819122</v>
      </c>
      <c r="H74" s="54">
        <f>H73/H77</f>
        <v>24.96922474799917</v>
      </c>
      <c r="J74" s="54">
        <f>J73/J77</f>
        <v>42.27334465195246</v>
      </c>
      <c r="L74" s="54">
        <f>L73/L77</f>
        <v>35.2696042406142</v>
      </c>
      <c r="M74" s="22"/>
      <c r="N74" s="54">
        <f>N73/N77</f>
        <v>42.135580779615694</v>
      </c>
      <c r="O74" s="54"/>
      <c r="P74" s="54">
        <f>P73/P77</f>
        <v>33.03992562873079</v>
      </c>
      <c r="Q74" s="55"/>
      <c r="R74" s="54">
        <f>R73/R77</f>
        <v>44.43579504200809</v>
      </c>
      <c r="S74" s="9"/>
      <c r="T74" s="54">
        <f>T73/T77</f>
        <v>43.18873019683149</v>
      </c>
      <c r="U74" s="9"/>
      <c r="V74" s="54">
        <f>V73/V77</f>
        <v>37.89623465052669</v>
      </c>
      <c r="X74" s="54">
        <f>X73/X77</f>
        <v>33.6607156085636</v>
      </c>
      <c r="Z74" s="54">
        <f>Z73/Z77</f>
        <v>28.407536880374746</v>
      </c>
      <c r="AB74" s="54">
        <f>AB73/AB77</f>
        <v>20.098536369012418</v>
      </c>
      <c r="AD74" s="54">
        <f>AD73/AD77</f>
        <v>22.137469812372284</v>
      </c>
      <c r="AF74" s="54">
        <f>AF73/AF77</f>
        <v>22.26711827169535</v>
      </c>
      <c r="AH74" s="54">
        <f>AH73/AH77</f>
        <v>25.649501992031873</v>
      </c>
      <c r="AJ74" s="54">
        <f>AJ73/AJ77</f>
        <v>27.88760372139804</v>
      </c>
      <c r="AL74" s="54">
        <f>AL73/AL77</f>
        <v>20.743503515744422</v>
      </c>
      <c r="AN74" s="54">
        <f>AN73/AN77</f>
        <v>14.821314102564102</v>
      </c>
    </row>
    <row r="75" spans="1:40" s="8" customFormat="1" ht="12.75">
      <c r="A75" s="8" t="s">
        <v>109</v>
      </c>
      <c r="B75" s="8" t="s">
        <v>73</v>
      </c>
      <c r="D75" s="40">
        <f>D73/D78</f>
        <v>430703.32850940665</v>
      </c>
      <c r="F75" s="40">
        <f>F73/F78</f>
        <v>406932.2413793104</v>
      </c>
      <c r="H75" s="40">
        <f>H73/H78</f>
        <v>405986.6233766234</v>
      </c>
      <c r="J75" s="40">
        <f>J73/J78</f>
        <v>381784.6666666667</v>
      </c>
      <c r="L75" s="40">
        <f>L73/L78</f>
        <v>268523.45238095237</v>
      </c>
      <c r="M75" s="33"/>
      <c r="N75" s="40">
        <f>N73/N78</f>
        <v>272431.5254237288</v>
      </c>
      <c r="O75" s="40"/>
      <c r="P75" s="40">
        <f>P73/P78</f>
        <v>287348.93617021275</v>
      </c>
      <c r="Q75" s="30"/>
      <c r="R75" s="40">
        <f>R73/R78</f>
        <v>182300.21276595743</v>
      </c>
      <c r="S75" s="9"/>
      <c r="T75" s="40">
        <f>T73/T78</f>
        <v>194512.7027027027</v>
      </c>
      <c r="U75" s="9"/>
      <c r="V75" s="40">
        <f>V73/V78</f>
        <v>158822.19512195123</v>
      </c>
      <c r="X75" s="40">
        <f>X73/X78</f>
        <v>129824.57142857143</v>
      </c>
      <c r="Z75" s="40">
        <f>Z73/Z78</f>
        <v>106924.47368421053</v>
      </c>
      <c r="AB75" s="40">
        <f>AB73/AB78</f>
        <v>77683.71428571429</v>
      </c>
      <c r="AD75" s="40">
        <f>AD73/AD78</f>
        <v>68094.85714285714</v>
      </c>
      <c r="AF75" s="40">
        <f>AF73/AF78</f>
        <v>69498.85714285714</v>
      </c>
      <c r="AH75" s="40">
        <f>AH73/AH78</f>
        <v>73577.42857142857</v>
      </c>
      <c r="AJ75" s="40">
        <f>AJ73/AJ78</f>
        <v>61616.11111111111</v>
      </c>
      <c r="AL75" s="40">
        <f>AL73/AL78</f>
        <v>42407.5</v>
      </c>
      <c r="AN75" s="40">
        <f>AN73/AN78</f>
        <v>28901.5625</v>
      </c>
    </row>
    <row r="76" spans="1:40" s="8" customFormat="1" ht="14.25">
      <c r="A76" s="8" t="s">
        <v>129</v>
      </c>
      <c r="B76" s="8" t="s">
        <v>74</v>
      </c>
      <c r="D76" s="40"/>
      <c r="F76" s="40">
        <v>36000</v>
      </c>
      <c r="H76" s="40">
        <v>47467</v>
      </c>
      <c r="J76" s="40">
        <v>42583</v>
      </c>
      <c r="L76" s="40">
        <v>35235</v>
      </c>
      <c r="M76" s="10"/>
      <c r="N76" s="40">
        <v>29000</v>
      </c>
      <c r="O76" s="40"/>
      <c r="P76" s="40">
        <v>26609</v>
      </c>
      <c r="Q76" s="30"/>
      <c r="R76" s="40">
        <v>17455</v>
      </c>
      <c r="S76" s="9"/>
      <c r="T76" s="40">
        <v>16222</v>
      </c>
      <c r="U76" s="9"/>
      <c r="V76" s="40">
        <v>14314</v>
      </c>
      <c r="X76" s="40">
        <v>13059</v>
      </c>
      <c r="Z76" s="40">
        <v>12444</v>
      </c>
      <c r="AB76" s="40">
        <v>11891</v>
      </c>
      <c r="AD76" s="40">
        <v>11704</v>
      </c>
      <c r="AF76" s="40">
        <v>11429</v>
      </c>
      <c r="AH76" s="40">
        <v>10516</v>
      </c>
      <c r="AJ76" s="40">
        <v>8086</v>
      </c>
      <c r="AL76" s="40">
        <v>6667</v>
      </c>
      <c r="AN76" s="40">
        <v>6760</v>
      </c>
    </row>
    <row r="77" spans="1:40" s="8" customFormat="1" ht="14.25">
      <c r="A77" s="8" t="s">
        <v>75</v>
      </c>
      <c r="B77" s="8" t="s">
        <v>74</v>
      </c>
      <c r="D77" s="40"/>
      <c r="F77" s="40">
        <v>107979</v>
      </c>
      <c r="H77" s="40">
        <v>125198</v>
      </c>
      <c r="J77" s="40">
        <v>67735</v>
      </c>
      <c r="L77" s="40">
        <v>63953</v>
      </c>
      <c r="M77" s="10"/>
      <c r="N77" s="40">
        <v>38147</v>
      </c>
      <c r="O77" s="40"/>
      <c r="P77" s="40">
        <v>40876</v>
      </c>
      <c r="Q77" s="30"/>
      <c r="R77" s="40">
        <v>19282</v>
      </c>
      <c r="S77" s="9"/>
      <c r="T77" s="40">
        <v>16664</v>
      </c>
      <c r="U77" s="9"/>
      <c r="V77" s="40">
        <v>17183</v>
      </c>
      <c r="X77" s="40">
        <v>13499</v>
      </c>
      <c r="Z77" s="40">
        <v>14303</v>
      </c>
      <c r="AB77" s="40">
        <v>13528</v>
      </c>
      <c r="AD77" s="40">
        <v>10766</v>
      </c>
      <c r="AF77" s="40">
        <v>10924</v>
      </c>
      <c r="AH77" s="40">
        <v>10040</v>
      </c>
      <c r="AJ77" s="40">
        <v>7954</v>
      </c>
      <c r="AL77" s="40">
        <v>6542</v>
      </c>
      <c r="AN77" s="40">
        <v>6240</v>
      </c>
    </row>
    <row r="78" spans="1:40" s="8" customFormat="1" ht="12.75">
      <c r="A78" s="8" t="s">
        <v>76</v>
      </c>
      <c r="D78" s="56">
        <v>6.91</v>
      </c>
      <c r="F78" s="56">
        <v>5.8</v>
      </c>
      <c r="H78" s="8">
        <v>7.7</v>
      </c>
      <c r="J78" s="8">
        <v>7.5</v>
      </c>
      <c r="L78" s="8">
        <v>8.4</v>
      </c>
      <c r="M78" s="10"/>
      <c r="N78" s="8">
        <v>5.9</v>
      </c>
      <c r="P78" s="8">
        <v>4.7</v>
      </c>
      <c r="Q78" s="11"/>
      <c r="R78" s="8">
        <v>4.7</v>
      </c>
      <c r="S78" s="9"/>
      <c r="T78" s="8">
        <v>3.7</v>
      </c>
      <c r="U78" s="9"/>
      <c r="V78" s="8">
        <v>4.1</v>
      </c>
      <c r="X78" s="8">
        <v>3.5</v>
      </c>
      <c r="Z78" s="8">
        <v>3.8</v>
      </c>
      <c r="AB78" s="8">
        <v>3.5</v>
      </c>
      <c r="AD78" s="8">
        <v>3.5</v>
      </c>
      <c r="AF78" s="8">
        <v>3.5</v>
      </c>
      <c r="AH78" s="8">
        <v>3.5</v>
      </c>
      <c r="AJ78" s="8">
        <v>3.6</v>
      </c>
      <c r="AL78" s="8">
        <v>3.2</v>
      </c>
      <c r="AN78" s="8">
        <v>3.2</v>
      </c>
    </row>
    <row r="79" spans="1:24" s="8" customFormat="1" ht="14.25">
      <c r="A79" s="8" t="s">
        <v>130</v>
      </c>
      <c r="D79" s="57">
        <v>1.21</v>
      </c>
      <c r="F79" s="58">
        <v>1.23</v>
      </c>
      <c r="H79" s="58">
        <v>1.27</v>
      </c>
      <c r="J79" s="58">
        <v>1.1</v>
      </c>
      <c r="L79" s="58">
        <v>1.38</v>
      </c>
      <c r="M79" s="10"/>
      <c r="N79" s="58">
        <v>1.19</v>
      </c>
      <c r="P79" s="8">
        <v>1.25</v>
      </c>
      <c r="Q79" s="11"/>
      <c r="R79" s="57">
        <v>1.28</v>
      </c>
      <c r="S79" s="9"/>
      <c r="T79" s="57">
        <v>1.11</v>
      </c>
      <c r="U79" s="9"/>
      <c r="V79" s="57">
        <v>1.2</v>
      </c>
      <c r="X79" s="57">
        <v>1.16</v>
      </c>
    </row>
    <row r="80" spans="1:40" s="8" customFormat="1" ht="12.75">
      <c r="A80" t="s">
        <v>114</v>
      </c>
      <c r="B80" s="8" t="s">
        <v>30</v>
      </c>
      <c r="D80" s="57">
        <f>D17/D71</f>
        <v>18.731105255978083</v>
      </c>
      <c r="F80" s="57">
        <f>F17/F71</f>
        <v>15.081157977773834</v>
      </c>
      <c r="H80" s="57">
        <f>H17/H71</f>
        <v>16.14988093528171</v>
      </c>
      <c r="J80" s="57">
        <f>J17/J71</f>
        <v>18.38271945768941</v>
      </c>
      <c r="L80" s="57">
        <f>L17/L71</f>
        <v>25.51090413239484</v>
      </c>
      <c r="M80" s="10"/>
      <c r="N80" s="57">
        <f>N17/N71</f>
        <v>20.666752662073822</v>
      </c>
      <c r="P80" s="57">
        <f>P17/P71</f>
        <v>20.039297871405118</v>
      </c>
      <c r="Q80" s="11"/>
      <c r="R80" s="57">
        <f>R17/R71</f>
        <v>19.6314556789309</v>
      </c>
      <c r="S80" s="9"/>
      <c r="T80" s="57">
        <f>T17/T71</f>
        <v>19.469714749326222</v>
      </c>
      <c r="U80" s="9"/>
      <c r="V80" s="57">
        <f>V17/V71</f>
        <v>21.434419545784007</v>
      </c>
      <c r="X80" s="57">
        <f>X17/X71</f>
        <v>26.09365591769946</v>
      </c>
      <c r="Z80" s="57">
        <f>Z17/Z71</f>
        <v>25.158953397358644</v>
      </c>
      <c r="AB80" s="57">
        <f>AB17/AB71</f>
        <v>27.75277336929068</v>
      </c>
      <c r="AD80" s="57">
        <f>AD17/AD71</f>
        <v>26.265651959807684</v>
      </c>
      <c r="AF80" s="57">
        <f>AF17/AF71</f>
        <v>27.90773876679152</v>
      </c>
      <c r="AH80" s="57">
        <f>AH17/AH71</f>
        <v>29.39804393063584</v>
      </c>
      <c r="AJ80" s="57">
        <f>AJ17/AJ71</f>
        <v>35.45512154645195</v>
      </c>
      <c r="AL80" s="57">
        <f>AL17/AL71</f>
        <v>36.06444927986737</v>
      </c>
      <c r="AN80" s="57">
        <f>AN17/AN71</f>
        <v>34.44321907600596</v>
      </c>
    </row>
    <row r="81" spans="1:40" s="8" customFormat="1" ht="12.75">
      <c r="A81" t="s">
        <v>115</v>
      </c>
      <c r="B81" s="8" t="s">
        <v>30</v>
      </c>
      <c r="D81" s="57">
        <f>D18/D72</f>
        <v>17.26846057571965</v>
      </c>
      <c r="F81" s="57">
        <f>F18/F72</f>
        <v>16.56478559947178</v>
      </c>
      <c r="H81" s="57">
        <f>H18/H72</f>
        <v>16.058302001857825</v>
      </c>
      <c r="J81" s="57">
        <f>J18/J72</f>
        <v>14.22269156251996</v>
      </c>
      <c r="L81" s="57">
        <f>L18/L72</f>
        <v>21.981212367405504</v>
      </c>
      <c r="M81" s="10"/>
      <c r="N81" s="57">
        <f>N18/N72</f>
        <v>23.01537368418491</v>
      </c>
      <c r="P81" s="57">
        <f>P18/P72</f>
        <v>16.785686283494474</v>
      </c>
      <c r="Q81" s="11"/>
      <c r="R81" s="57">
        <f>R18/R72</f>
        <v>19.173327950477727</v>
      </c>
      <c r="S81" s="9"/>
      <c r="T81" s="57">
        <f>T18/T72</f>
        <v>15.158121555136315</v>
      </c>
      <c r="U81" s="9"/>
      <c r="V81" s="57">
        <f>V18/V72</f>
        <v>19.711753731343283</v>
      </c>
      <c r="X81" s="57"/>
      <c r="Z81" s="57"/>
      <c r="AB81" s="57"/>
      <c r="AD81" s="57"/>
      <c r="AF81" s="57"/>
      <c r="AH81" s="57"/>
      <c r="AJ81" s="57"/>
      <c r="AL81" s="57"/>
      <c r="AN81" s="57"/>
    </row>
    <row r="82" spans="1:40" s="8" customFormat="1" ht="12.75">
      <c r="A82" t="s">
        <v>116</v>
      </c>
      <c r="B82" s="8" t="s">
        <v>30</v>
      </c>
      <c r="D82" s="57">
        <f>(D17+D18)/(D71+D72)</f>
        <v>18.467300573547075</v>
      </c>
      <c r="F82" s="57">
        <f>(F17+F18)/(F71+F72)</f>
        <v>15.312996437826024</v>
      </c>
      <c r="H82" s="57">
        <f>(H17+H18)/(H71+H72)</f>
        <v>16.121659570076332</v>
      </c>
      <c r="J82" s="57">
        <f>(J17+J18)/(J71+J72)</f>
        <v>16.984044169518352</v>
      </c>
      <c r="L82" s="57">
        <f>(L17+L18)/(L71+L72)</f>
        <v>24.98397527751179</v>
      </c>
      <c r="M82" s="10"/>
      <c r="N82" s="57">
        <f>(N17+N18)/(N71+N72)</f>
        <v>20.95764074194402</v>
      </c>
      <c r="P82" s="57">
        <f>(P17+P18)/(P71+P72)</f>
        <v>19.525107597090834</v>
      </c>
      <c r="Q82" s="11"/>
      <c r="R82" s="57">
        <f>(R17+R18)/(R71+R72)</f>
        <v>19.58305550619039</v>
      </c>
      <c r="S82" s="9"/>
      <c r="T82" s="57">
        <f>(T17+T18)/(T71+T72)</f>
        <v>19.09877824065381</v>
      </c>
      <c r="U82" s="9"/>
      <c r="V82" s="57">
        <f>(V17+V18)/(V71+V72)</f>
        <v>21.357813537067496</v>
      </c>
      <c r="X82" s="57">
        <f>(X17+X18)/(X71+X72)</f>
        <v>26.09365591769946</v>
      </c>
      <c r="Z82" s="57">
        <f>(Z17+Z18)/(Z71+Z72)</f>
        <v>25.158953397358644</v>
      </c>
      <c r="AB82" s="57">
        <f>(AB17+AB18)/(AB71+AB72)</f>
        <v>27.75277336929068</v>
      </c>
      <c r="AD82" s="57">
        <f>(AD17+AD18)/(AD71+AD72)</f>
        <v>26.265651959807684</v>
      </c>
      <c r="AF82" s="57">
        <f>(AF17+AF18)/(AF71+AF72)</f>
        <v>27.90773876679152</v>
      </c>
      <c r="AH82" s="57">
        <f>(AH17+AH18)/(AH71+AH72)</f>
        <v>29.39804393063584</v>
      </c>
      <c r="AJ82" s="57">
        <f>(AJ17+AJ18)/(AJ71+AJ72)</f>
        <v>35.45512154645195</v>
      </c>
      <c r="AL82" s="57">
        <f>(AL17+AL18)/(AL71+AL72)</f>
        <v>36.06444927986737</v>
      </c>
      <c r="AN82" s="57">
        <f>(AN17+AN18)/(AN71+AN72)</f>
        <v>34.44321907600596</v>
      </c>
    </row>
    <row r="83" spans="1:40" s="8" customFormat="1" ht="12.75">
      <c r="A83" s="8" t="s">
        <v>77</v>
      </c>
      <c r="B83" s="8" t="s">
        <v>30</v>
      </c>
      <c r="D83" s="40">
        <f>D17+D18+D26+D27</f>
        <v>54614254</v>
      </c>
      <c r="F83" s="40">
        <f>F17+F18+F26+F27</f>
        <v>35790081</v>
      </c>
      <c r="H83" s="40">
        <f>H17+H18+H26+H27</f>
        <v>48815785</v>
      </c>
      <c r="J83" s="40">
        <f>J17+J18+J26+J27</f>
        <v>46843957</v>
      </c>
      <c r="L83" s="40">
        <f>L17+L18+L26+L27</f>
        <v>52868062</v>
      </c>
      <c r="M83" s="33"/>
      <c r="N83" s="40">
        <f>N17+N18+N26+N27</f>
        <v>34434783</v>
      </c>
      <c r="O83" s="40"/>
      <c r="P83" s="40">
        <f>P17+P18+P26+P27</f>
        <v>25322951</v>
      </c>
      <c r="Q83" s="30"/>
      <c r="R83" s="40">
        <f>R17+R18+R26+R27</f>
        <v>16190215</v>
      </c>
      <c r="S83" s="9"/>
      <c r="T83" s="40">
        <f>T17+T18+T26+T27</f>
        <v>12763756</v>
      </c>
      <c r="U83" s="9"/>
      <c r="V83" s="40">
        <f>V17+V18+V26+V27</f>
        <v>13849890</v>
      </c>
      <c r="X83" s="40">
        <f>X17+X18+X26+X27</f>
        <v>11665678</v>
      </c>
      <c r="Z83" s="40">
        <f>Z17+Z18+Z26+Z27</f>
        <v>10233150</v>
      </c>
      <c r="AB83" s="40">
        <f>AB17+AB18+AB26+AB27</f>
        <v>7322577</v>
      </c>
      <c r="AD83" s="40">
        <f>AD17+AD18+AD26+AD27</f>
        <v>6536391</v>
      </c>
      <c r="AF83" s="40">
        <f>AF17+AF18+AF26+AF27</f>
        <v>6719543</v>
      </c>
      <c r="AH83" s="40">
        <f>AH17+AH18+AH26+AH27</f>
        <v>6929887</v>
      </c>
      <c r="AJ83" s="40">
        <f>AJ17+AJ18+AJ26+AJ27</f>
        <v>7401900</v>
      </c>
      <c r="AL83" s="40">
        <f>AL17+AL18+AL26+AL27</f>
        <v>4906855</v>
      </c>
      <c r="AN83" s="40">
        <f>AN17+AN18+AN26+AN27</f>
        <v>3441689</v>
      </c>
    </row>
    <row r="84" spans="1:40" s="8" customFormat="1" ht="12.75">
      <c r="A84" s="8" t="s">
        <v>131</v>
      </c>
      <c r="B84" s="8" t="s">
        <v>30</v>
      </c>
      <c r="D84" s="40">
        <f>D83/D78</f>
        <v>7903654.703328509</v>
      </c>
      <c r="F84" s="40">
        <f>F83/F78</f>
        <v>6170703.620689656</v>
      </c>
      <c r="H84" s="40">
        <f>H83/H78</f>
        <v>6339712.337662337</v>
      </c>
      <c r="J84" s="40">
        <f>J83/J78</f>
        <v>6245860.933333334</v>
      </c>
      <c r="L84" s="40">
        <f>L83/L78</f>
        <v>6293816.904761905</v>
      </c>
      <c r="M84" s="33"/>
      <c r="N84" s="40">
        <f>N83/N78</f>
        <v>5836403.898305085</v>
      </c>
      <c r="O84" s="40"/>
      <c r="P84" s="40">
        <f>P83/P78</f>
        <v>5387861.914893617</v>
      </c>
      <c r="Q84" s="30"/>
      <c r="R84" s="40">
        <f>R83/R78</f>
        <v>3444726.5957446806</v>
      </c>
      <c r="S84" s="9"/>
      <c r="T84" s="40">
        <f>T83/T78</f>
        <v>3449663.7837837837</v>
      </c>
      <c r="U84" s="9"/>
      <c r="V84" s="40">
        <f>V83/V78</f>
        <v>3378021.9512195126</v>
      </c>
      <c r="X84" s="40">
        <f>X83/X78</f>
        <v>3333050.8571428573</v>
      </c>
      <c r="Z84" s="40">
        <f>Z83/Z78</f>
        <v>2692934.210526316</v>
      </c>
      <c r="AB84" s="40">
        <f>AB83/AB78</f>
        <v>2092164.857142857</v>
      </c>
      <c r="AD84" s="40">
        <f>AD83/AD78</f>
        <v>1867540.2857142857</v>
      </c>
      <c r="AF84" s="40">
        <f>AF83/AF78</f>
        <v>1919869.4285714286</v>
      </c>
      <c r="AH84" s="40">
        <f>AH83/AH78</f>
        <v>1979967.7142857143</v>
      </c>
      <c r="AJ84" s="40">
        <f>AJ83/AJ78</f>
        <v>2056083.3333333333</v>
      </c>
      <c r="AL84" s="40">
        <f>AL83/AL78</f>
        <v>1533392.1875</v>
      </c>
      <c r="AN84" s="40">
        <f>AN83/AN78</f>
        <v>1075527.8125</v>
      </c>
    </row>
    <row r="85" spans="1:40" s="8" customFormat="1" ht="12.75">
      <c r="A85" s="8" t="s">
        <v>78</v>
      </c>
      <c r="B85" s="8" t="s">
        <v>30</v>
      </c>
      <c r="D85" s="40">
        <v>508678</v>
      </c>
      <c r="F85" s="40">
        <v>426460</v>
      </c>
      <c r="H85" s="40">
        <v>1084251</v>
      </c>
      <c r="J85" s="40">
        <v>1051629</v>
      </c>
      <c r="L85" s="40">
        <v>1098340</v>
      </c>
      <c r="M85" s="10"/>
      <c r="N85" s="40">
        <v>614674</v>
      </c>
      <c r="O85" s="40"/>
      <c r="P85" s="40">
        <v>484734</v>
      </c>
      <c r="Q85" s="30"/>
      <c r="R85" s="40">
        <v>371678</v>
      </c>
      <c r="S85" s="9"/>
      <c r="T85" s="40">
        <v>384215</v>
      </c>
      <c r="U85" s="9"/>
      <c r="V85" s="40">
        <v>445520</v>
      </c>
      <c r="X85" s="40">
        <v>403269</v>
      </c>
      <c r="Z85" s="40">
        <v>252066</v>
      </c>
      <c r="AB85" s="40">
        <v>272970</v>
      </c>
      <c r="AD85" s="40">
        <v>262628</v>
      </c>
      <c r="AF85" s="40">
        <v>283674</v>
      </c>
      <c r="AH85" s="40">
        <v>218634</v>
      </c>
      <c r="AJ85" s="40">
        <v>289673</v>
      </c>
      <c r="AL85" s="40">
        <v>295950</v>
      </c>
      <c r="AN85" s="40">
        <v>206545</v>
      </c>
    </row>
    <row r="86" spans="1:40" s="8" customFormat="1" ht="12.75">
      <c r="A86" s="8" t="s">
        <v>79</v>
      </c>
      <c r="B86" s="8" t="s">
        <v>30</v>
      </c>
      <c r="D86" s="40">
        <v>2120918</v>
      </c>
      <c r="F86" s="40">
        <v>1510261</v>
      </c>
      <c r="H86" s="40">
        <v>2365580</v>
      </c>
      <c r="J86" s="40">
        <v>1724282</v>
      </c>
      <c r="L86" s="40">
        <v>1893004</v>
      </c>
      <c r="M86" s="10"/>
      <c r="N86" s="40">
        <v>914983</v>
      </c>
      <c r="O86" s="40"/>
      <c r="P86" s="40">
        <v>816749</v>
      </c>
      <c r="Q86" s="30"/>
      <c r="R86" s="40">
        <v>501532</v>
      </c>
      <c r="S86" s="9"/>
      <c r="T86" s="40">
        <v>405853</v>
      </c>
      <c r="U86" s="9"/>
      <c r="V86" s="40">
        <v>205026</v>
      </c>
      <c r="X86" s="40">
        <v>158629</v>
      </c>
      <c r="Z86" s="40">
        <v>157033</v>
      </c>
      <c r="AB86" s="40">
        <v>168841</v>
      </c>
      <c r="AD86" s="40">
        <v>171370</v>
      </c>
      <c r="AF86" s="40">
        <v>338767</v>
      </c>
      <c r="AH86" s="40">
        <v>346346</v>
      </c>
      <c r="AJ86" s="40">
        <v>244653</v>
      </c>
      <c r="AL86" s="40">
        <v>193072</v>
      </c>
      <c r="AN86" s="40">
        <v>151258</v>
      </c>
    </row>
    <row r="87" spans="1:40" s="8" customFormat="1" ht="12.75">
      <c r="A87" s="8" t="s">
        <v>80</v>
      </c>
      <c r="B87" s="8" t="s">
        <v>30</v>
      </c>
      <c r="D87" s="40">
        <f>(D21+D26+D27+D34)-(D22+D23+D24+D25+D30+D31+D85+D86+D35)</f>
        <v>7166029</v>
      </c>
      <c r="F87" s="40">
        <f>(F21+F26+F27+F34)-(F22+F23+F24+F25+F30+F31+F85+F86+F35)</f>
        <v>-1639577</v>
      </c>
      <c r="H87" s="40">
        <f>(H21+H26+H27+H34)-(H22+H23+H24+H25+H30+H31+H85+H86+H35)</f>
        <v>-6745264</v>
      </c>
      <c r="J87" s="40">
        <f>(J21+J26+J27+J34)-(J22+J23+J24+J25+J30+J31+J85+J86+J35)</f>
        <v>1419015</v>
      </c>
      <c r="L87" s="40">
        <f>(L21+L26+L27+L34)-(L22+L23+L24+L25+L30+L31+L85+L86+L35)</f>
        <v>13452583</v>
      </c>
      <c r="M87" s="33"/>
      <c r="N87" s="40">
        <f>(N21+N26+N27+N34)-(N22+N23+N24+N25+N30+N31+N85+N86+N35)</f>
        <v>7312421</v>
      </c>
      <c r="O87" s="40"/>
      <c r="P87" s="40">
        <f>(P21+P26+P27+P34)-(P22+P23+P24+P25+P30+P31+P85+P86+P35)</f>
        <v>2016932</v>
      </c>
      <c r="Q87" s="30"/>
      <c r="R87" s="40">
        <f>(R21+R26+R27+R34)-(R22+R23+R24+R25+R30+R31+R85+R86+R35)</f>
        <v>1895038</v>
      </c>
      <c r="S87" s="9"/>
      <c r="T87" s="40">
        <f>(T21+T26+T27+T34)-(T22+T23+T24+T25+T30+T31+T85+T86+T35)</f>
        <v>486289</v>
      </c>
      <c r="U87" s="9"/>
      <c r="V87" s="40">
        <f>(V21+V26+V27+V34)-(V22+V23+V24+V25+V30+V31+V85+V86+V35)</f>
        <v>2514543</v>
      </c>
      <c r="X87" s="40">
        <f>(X21+X26+X27+X34)-(X22+X23+X24+X25+X30+X31+X85+X86+X35)</f>
        <v>2781137</v>
      </c>
      <c r="Z87" s="40">
        <f>(Z21+Z26+Z27+Z34)-(Z22+Z23+Z24+Z25+Z30+Z31+Z85+Z86+Z35)</f>
        <v>2047257</v>
      </c>
      <c r="AB87" s="40">
        <f>(AB21+AB26+AB27+AB34)-(AB22+AB23+AB24+AB25+AB30+AB31+AB85+AB86+AB35)</f>
        <v>590719</v>
      </c>
      <c r="AD87" s="40">
        <f>(AD21+AD26+AD27+AD34)-(AD22+AD23+AD24+AD25+AD30+AD31+AD85+AD86+AD35)</f>
        <v>-528195</v>
      </c>
      <c r="AF87" s="40">
        <f>(AF21+AF26+AF27+AF34)-(AF22+AF23+AF24+AF25+AF30+AF31+AF85+AF86+AF35)</f>
        <v>600073</v>
      </c>
      <c r="AH87" s="40">
        <f>(AH21+AH26+AH27+AH34)-(AH22+AH23+AH24+AH25+AH30+AH31+AH85+AH86+AH35)</f>
        <v>465637</v>
      </c>
      <c r="AJ87" s="40">
        <f>(AJ21+AJ26+AJ27+AJ34)-(AJ22+AJ23+AJ24+AJ25+AJ30+AJ31+AJ85+AJ86+AJ35)</f>
        <v>1175658</v>
      </c>
      <c r="AL87" s="40">
        <f>(AL21+AL26+AL27+AL34)-(AL22+AL23+AL24+AL25+AL30+AL31+AL85+AL86+AL35)</f>
        <v>1062273</v>
      </c>
      <c r="AN87" s="40">
        <f>(AN21+AN26+AN27+AN34)-(AN22+AN23+AN24+AN25+AN30+AN31+AN85+AN86+AN35)</f>
        <v>316173</v>
      </c>
    </row>
    <row r="88" spans="1:40" s="8" customFormat="1" ht="12.75">
      <c r="A88" s="20" t="s">
        <v>132</v>
      </c>
      <c r="B88" s="20" t="s">
        <v>30</v>
      </c>
      <c r="D88" s="59">
        <f>D87/D78</f>
        <v>1037051.9536903038</v>
      </c>
      <c r="F88" s="59">
        <f>F87/F78</f>
        <v>-282685.6896551724</v>
      </c>
      <c r="H88" s="59">
        <f>H87/H78</f>
        <v>-876008.3116883116</v>
      </c>
      <c r="J88" s="59">
        <f>J87/J78</f>
        <v>189202</v>
      </c>
      <c r="L88" s="59">
        <f>L87/L78</f>
        <v>1601497.9761904762</v>
      </c>
      <c r="M88" s="33"/>
      <c r="N88" s="59">
        <f>N87/N78</f>
        <v>1239393.3898305085</v>
      </c>
      <c r="O88" s="59"/>
      <c r="P88" s="59">
        <f>P87/P78</f>
        <v>429134.46808510635</v>
      </c>
      <c r="Q88" s="60"/>
      <c r="R88" s="59">
        <f>R87/R78</f>
        <v>403199.5744680851</v>
      </c>
      <c r="S88" s="9"/>
      <c r="T88" s="59">
        <f>T87/T78</f>
        <v>131429.45945945947</v>
      </c>
      <c r="U88" s="9"/>
      <c r="V88" s="59">
        <f>V87/V78</f>
        <v>613303.1707317074</v>
      </c>
      <c r="X88" s="59">
        <f>X87/X78</f>
        <v>794610.5714285715</v>
      </c>
      <c r="Z88" s="59">
        <f>Z87/Z78</f>
        <v>538751.8421052631</v>
      </c>
      <c r="AB88" s="59">
        <f>AB87/AB78</f>
        <v>168776.85714285713</v>
      </c>
      <c r="AD88" s="59">
        <f>AD87/AD78</f>
        <v>-150912.85714285713</v>
      </c>
      <c r="AF88" s="59">
        <f>AF87/AF78</f>
        <v>171449.42857142858</v>
      </c>
      <c r="AH88" s="59">
        <f>AH87/AH78</f>
        <v>133039.14285714287</v>
      </c>
      <c r="AJ88" s="59">
        <f>AJ87/AJ78</f>
        <v>326571.6666666667</v>
      </c>
      <c r="AL88" s="59">
        <f>AL87/AL78</f>
        <v>331960.3125</v>
      </c>
      <c r="AN88" s="59">
        <f>AN87/AN78</f>
        <v>98804.0625</v>
      </c>
    </row>
    <row r="89" spans="1:40" s="8" customFormat="1" ht="12.75">
      <c r="A89" s="24" t="s">
        <v>81</v>
      </c>
      <c r="B89" s="10"/>
      <c r="H89" s="33"/>
      <c r="J89" s="33"/>
      <c r="L89" s="33"/>
      <c r="M89" s="10"/>
      <c r="N89" s="33"/>
      <c r="O89" s="40"/>
      <c r="P89" s="33"/>
      <c r="Q89" s="30"/>
      <c r="R89" s="33"/>
      <c r="S89" s="9"/>
      <c r="T89" s="33"/>
      <c r="U89" s="9"/>
      <c r="V89" s="33"/>
      <c r="X89" s="33"/>
      <c r="Z89" s="33"/>
      <c r="AB89" s="33"/>
      <c r="AD89" s="33"/>
      <c r="AF89" s="33"/>
      <c r="AH89" s="33"/>
      <c r="AJ89" s="33"/>
      <c r="AL89" s="33"/>
      <c r="AN89" s="33"/>
    </row>
    <row r="90" spans="1:21" s="8" customFormat="1" ht="12.75">
      <c r="A90" s="24" t="s">
        <v>82</v>
      </c>
      <c r="M90" s="10"/>
      <c r="Q90" s="11"/>
      <c r="S90" s="9"/>
      <c r="U90" s="9"/>
    </row>
    <row r="91" spans="1:40" s="8" customFormat="1" ht="12.75">
      <c r="A91" s="61" t="s">
        <v>133</v>
      </c>
      <c r="B91" s="10"/>
      <c r="C91" s="9"/>
      <c r="D91" s="9"/>
      <c r="E91" s="9"/>
      <c r="F91" s="9"/>
      <c r="G91" s="9"/>
      <c r="H91" s="62"/>
      <c r="I91" s="9"/>
      <c r="J91" s="62"/>
      <c r="K91" s="9"/>
      <c r="L91" s="62"/>
      <c r="M91" s="62"/>
      <c r="N91" s="62"/>
      <c r="O91" s="63"/>
      <c r="P91" s="62"/>
      <c r="Q91" s="63"/>
      <c r="R91" s="62"/>
      <c r="S91" s="9"/>
      <c r="T91" s="33"/>
      <c r="U91" s="9"/>
      <c r="V91" s="33"/>
      <c r="W91" s="9"/>
      <c r="X91" s="33"/>
      <c r="Z91" s="33"/>
      <c r="AB91" s="33"/>
      <c r="AD91" s="33"/>
      <c r="AF91" s="33"/>
      <c r="AH91" s="33"/>
      <c r="AJ91" s="33"/>
      <c r="AL91" s="33"/>
      <c r="AN91" s="33"/>
    </row>
    <row r="92" spans="1:21" s="8" customFormat="1" ht="12.75">
      <c r="A92" s="24"/>
      <c r="D92" s="40"/>
      <c r="M92" s="10"/>
      <c r="Q92" s="11"/>
      <c r="S92" s="9"/>
      <c r="U92" s="9"/>
    </row>
    <row r="93" spans="1:21" s="8" customFormat="1" ht="15">
      <c r="A93" s="3" t="s">
        <v>83</v>
      </c>
      <c r="M93" s="10"/>
      <c r="Q93" s="11"/>
      <c r="S93" s="9"/>
      <c r="U93" s="9"/>
    </row>
    <row r="94" spans="1:21" s="8" customFormat="1" ht="12.75">
      <c r="A94" s="31" t="s">
        <v>162</v>
      </c>
      <c r="M94" s="10"/>
      <c r="Q94" s="11"/>
      <c r="S94" s="9"/>
      <c r="U94" s="9"/>
    </row>
    <row r="95" spans="1:40" s="19" customFormat="1" ht="12.75">
      <c r="A95" s="12"/>
      <c r="B95" s="13"/>
      <c r="C95" s="14"/>
      <c r="D95" s="15">
        <v>2004</v>
      </c>
      <c r="E95" s="14"/>
      <c r="F95" s="15">
        <v>2003</v>
      </c>
      <c r="G95" s="14"/>
      <c r="H95" s="15">
        <v>2002</v>
      </c>
      <c r="I95" s="14"/>
      <c r="J95" s="15">
        <v>2001</v>
      </c>
      <c r="K95" s="14"/>
      <c r="L95" s="15">
        <v>2000</v>
      </c>
      <c r="M95" s="14"/>
      <c r="N95" s="15">
        <v>1999</v>
      </c>
      <c r="O95" s="16"/>
      <c r="P95" s="15">
        <v>1998</v>
      </c>
      <c r="Q95" s="17"/>
      <c r="R95" s="15">
        <v>1997</v>
      </c>
      <c r="S95" s="16"/>
      <c r="T95" s="15">
        <v>1996</v>
      </c>
      <c r="U95" s="18"/>
      <c r="V95" s="15">
        <v>1995</v>
      </c>
      <c r="X95" s="15">
        <v>1994</v>
      </c>
      <c r="Z95" s="15">
        <v>1993</v>
      </c>
      <c r="AB95" s="15">
        <v>1992</v>
      </c>
      <c r="AD95" s="15">
        <v>1991</v>
      </c>
      <c r="AF95" s="15">
        <v>1990</v>
      </c>
      <c r="AH95" s="15">
        <v>1989</v>
      </c>
      <c r="AJ95" s="15">
        <v>1988</v>
      </c>
      <c r="AL95" s="15">
        <v>1987</v>
      </c>
      <c r="AN95" s="15">
        <v>1986</v>
      </c>
    </row>
    <row r="96" spans="1:40" s="8" customFormat="1" ht="12.75">
      <c r="A96" s="8" t="s">
        <v>84</v>
      </c>
      <c r="B96" s="8" t="s">
        <v>85</v>
      </c>
      <c r="D96" s="54">
        <f>((D33+D34)/D54)*100</f>
        <v>11.72155288939199</v>
      </c>
      <c r="F96" s="54">
        <f>((F33+F34)/F54)*100</f>
        <v>-4.487576588648772</v>
      </c>
      <c r="H96" s="54">
        <f>((H33+H34)/H54)*100</f>
        <v>-8.425427389617116</v>
      </c>
      <c r="J96" s="54">
        <f>((J33+J34)/J54)*100</f>
        <v>1.6021443394967978</v>
      </c>
      <c r="L96" s="54">
        <f>((L33+L34)/L54)*100</f>
        <v>19.637407301383085</v>
      </c>
      <c r="M96" s="22"/>
      <c r="N96" s="54">
        <f>((N33+N34)/N54)*100</f>
        <v>21.67812254110463</v>
      </c>
      <c r="O96" s="54"/>
      <c r="P96" s="54">
        <f>((P33+P34)/P54)*100</f>
        <v>8.272169164474679</v>
      </c>
      <c r="Q96" s="55"/>
      <c r="R96" s="54">
        <f>((R33+R34)/R54)*100</f>
        <v>7.992630336646389</v>
      </c>
      <c r="S96" s="9"/>
      <c r="T96" s="54">
        <f>((T33+T34)/T54)*100</f>
        <v>1.947310166573816</v>
      </c>
      <c r="U96" s="9"/>
      <c r="V96" s="54">
        <f>((V33+V34)/V54)*100</f>
        <v>13.318239409828472</v>
      </c>
      <c r="X96" s="54">
        <f>((X33+X34)/X54)*100</f>
        <v>18.70669336621467</v>
      </c>
      <c r="Z96" s="54">
        <f>((Z33+Z34)/Z54)*100</f>
        <v>17.90379517856919</v>
      </c>
      <c r="AB96" s="54">
        <f>((AB33+AB34)/AB54)*100</f>
        <v>5.608852782956797</v>
      </c>
      <c r="AD96" s="54">
        <f>((AD33+AD34)/AD54)*100</f>
        <v>-3.828178249255919</v>
      </c>
      <c r="AF96" s="54">
        <f>((AF33+AF34)/AF54)*100</f>
        <v>8.156812838964536</v>
      </c>
      <c r="AH96" s="54">
        <f>((AH33+AH34)/AH54)*100</f>
        <v>7.422229596282589</v>
      </c>
      <c r="AJ96" s="54">
        <f>((AJ33+AJ34)/AJ54)*100</f>
        <v>15.70406300648256</v>
      </c>
      <c r="AL96" s="54">
        <f>((AL33+AL34)/AL54)*100</f>
        <v>16.391785442201993</v>
      </c>
      <c r="AN96" s="54">
        <f>((AN33+AN34)/AN54)*100</f>
        <v>7.249241712037893</v>
      </c>
    </row>
    <row r="97" spans="1:40" s="8" customFormat="1" ht="12.75">
      <c r="A97" s="8" t="s">
        <v>86</v>
      </c>
      <c r="B97" s="8" t="s">
        <v>85</v>
      </c>
      <c r="D97" s="54">
        <f>(D33/D21)*100</f>
        <v>11.138194191344423</v>
      </c>
      <c r="F97" s="54">
        <f>(F33/F21)*100</f>
        <v>-6.525724487546282</v>
      </c>
      <c r="H97" s="54">
        <f>(H33/H21)*100</f>
        <v>-14.649348707579243</v>
      </c>
      <c r="J97" s="54">
        <f>(J33/J21)*100</f>
        <v>0.4515732859421035</v>
      </c>
      <c r="L97" s="54">
        <f>(L33/L21)*100</f>
        <v>20.729038464468257</v>
      </c>
      <c r="M97" s="22"/>
      <c r="N97" s="54">
        <f>(N33/N21)*100</f>
        <v>19.959045916157788</v>
      </c>
      <c r="O97" s="54"/>
      <c r="P97" s="54">
        <f>(P33/P21)*100</f>
        <v>8.742379207469247</v>
      </c>
      <c r="Q97" s="55"/>
      <c r="R97" s="54">
        <f>(R33/R21)*100</f>
        <v>8.492488031397771</v>
      </c>
      <c r="S97" s="9"/>
      <c r="T97" s="54">
        <f>(T33/T21)*100</f>
        <v>1.8831106755161464</v>
      </c>
      <c r="U97" s="9"/>
      <c r="V97" s="54">
        <f>(V33/V21)*100</f>
        <v>15.525786601900334</v>
      </c>
      <c r="X97" s="54">
        <f>(X33/X21)*100</f>
        <v>21.68831184542516</v>
      </c>
      <c r="Z97" s="54">
        <f>(Z33/Z21)*100</f>
        <v>17.749561469385746</v>
      </c>
      <c r="AB97" s="54">
        <f>(AB33/AB21)*100</f>
        <v>6.37710788913686</v>
      </c>
      <c r="AD97" s="54">
        <f>(AD33/AD21)*100</f>
        <v>-6.278482605304847</v>
      </c>
      <c r="AF97" s="54">
        <f>(AF33/AF21)*100</f>
        <v>9.855243433487585</v>
      </c>
      <c r="AH97" s="54">
        <f>(AH33/AH21)*100</f>
        <v>9.68815454383488</v>
      </c>
      <c r="AJ97" s="54">
        <f>(AJ33/AJ21)*100</f>
        <v>22.74203868217409</v>
      </c>
      <c r="AL97" s="54">
        <f>(AL33/AL21)*100</f>
        <v>23.426026721644355</v>
      </c>
      <c r="AN97" s="54">
        <f>(AN33/AN21)*100</f>
        <v>7.369813443517052</v>
      </c>
    </row>
    <row r="98" spans="1:40" s="8" customFormat="1" ht="12.75">
      <c r="A98" s="8" t="s">
        <v>112</v>
      </c>
      <c r="B98" s="8" t="s">
        <v>85</v>
      </c>
      <c r="D98" s="54">
        <f>((D33+D34)/D83)*100</f>
        <v>11.377187354788369</v>
      </c>
      <c r="F98" s="54">
        <f>((F33+F34)/F83)*100</f>
        <v>-5.230977264343157</v>
      </c>
      <c r="H98" s="54">
        <f>((H33+H34)/H83)*100</f>
        <v>-11.830892404987445</v>
      </c>
      <c r="J98" s="54">
        <f>((J33+J34)/J83)*100</f>
        <v>1.8493826215407037</v>
      </c>
      <c r="L98" s="54">
        <f>((L33+L34)/L83)*100</f>
        <v>23.3713295562073</v>
      </c>
      <c r="M98" s="22"/>
      <c r="N98" s="54">
        <f>((N33+N34)/N83)*100</f>
        <v>22.0542496231209</v>
      </c>
      <c r="O98" s="54"/>
      <c r="P98" s="54">
        <f>((P33+P34)/P83)*100</f>
        <v>9.371360391606807</v>
      </c>
      <c r="Q98" s="55"/>
      <c r="R98" s="54">
        <f>((R33+R34)/R83)*100</f>
        <v>9.666468295819419</v>
      </c>
      <c r="S98" s="9"/>
      <c r="T98" s="54">
        <f>((T33+T34)/T83)*100</f>
        <v>2.5865583767035347</v>
      </c>
      <c r="U98" s="9"/>
      <c r="V98" s="54">
        <f>((V33+V34)/V83)*100</f>
        <v>14.534064891490111</v>
      </c>
      <c r="X98" s="54">
        <f>((X33+X34)/X83)*100</f>
        <v>21.170642632172772</v>
      </c>
      <c r="Z98" s="54">
        <f>((Z33+Z34)/Z83)*100</f>
        <v>18.840953176685577</v>
      </c>
      <c r="AB98" s="54">
        <f>((AB33+AB34)/AB83)*100</f>
        <v>7.900633888861804</v>
      </c>
      <c r="AD98" s="54">
        <f>((AD33+AD34)/AD83)*100</f>
        <v>-5.419427938138951</v>
      </c>
      <c r="AF98" s="54">
        <f>((AF33+AF34)/AF83)*100</f>
        <v>12.747444283041274</v>
      </c>
      <c r="AH98" s="54">
        <f>((AH33+AH34)/AH83)*100</f>
        <v>10.657763972197525</v>
      </c>
      <c r="AJ98" s="54">
        <f>((AJ33+AJ34)/AJ83)*100</f>
        <v>20.40538240181575</v>
      </c>
      <c r="AK98" s="54"/>
      <c r="AL98" s="54">
        <f>((AL33+AL34)/AL83)*100</f>
        <v>25.00285824626976</v>
      </c>
      <c r="AN98" s="54">
        <f>((AN33+AN34)/AN83)*100</f>
        <v>11.97539928796588</v>
      </c>
    </row>
    <row r="99" spans="1:40" s="8" customFormat="1" ht="12.75">
      <c r="A99" s="8" t="s">
        <v>87</v>
      </c>
      <c r="B99" s="8" t="s">
        <v>85</v>
      </c>
      <c r="D99" s="54">
        <f>(D53/D62)*100</f>
        <v>176.3997524646362</v>
      </c>
      <c r="F99" s="54">
        <f>(F53/F62)*100</f>
        <v>137.24505446188655</v>
      </c>
      <c r="H99" s="54">
        <f>(H53/H62)*100</f>
        <v>150.71945153263857</v>
      </c>
      <c r="J99" s="54">
        <f>(J53/J62)*100</f>
        <v>208.7376343928461</v>
      </c>
      <c r="L99" s="54">
        <f>(L53/L62)*100</f>
        <v>203.32952453268823</v>
      </c>
      <c r="M99" s="22"/>
      <c r="N99" s="54">
        <f>(N53/N62)*100</f>
        <v>189.2026002514371</v>
      </c>
      <c r="O99" s="54"/>
      <c r="P99" s="54">
        <f>(P53/P62)*100</f>
        <v>175.9812871687837</v>
      </c>
      <c r="Q99" s="55"/>
      <c r="R99" s="54">
        <f>(R53/R62)*100</f>
        <v>190.01532518664146</v>
      </c>
      <c r="S99" s="9"/>
      <c r="T99" s="54">
        <f>(T53/T62)*100</f>
        <v>150.5920216463411</v>
      </c>
      <c r="U99" s="9"/>
      <c r="V99" s="54">
        <f>(V53/V62)*100</f>
        <v>189.16141159500992</v>
      </c>
      <c r="X99" s="54">
        <f>(X53/X62)*100</f>
        <v>211.21829767391466</v>
      </c>
      <c r="Z99" s="54">
        <f>(Z53/Z62)*100</f>
        <v>168.32298717480882</v>
      </c>
      <c r="AB99" s="54">
        <f>(AB53/AB62)*100</f>
        <v>173.4974450721775</v>
      </c>
      <c r="AD99" s="54">
        <f>(AD53/AD62)*100</f>
        <v>165.73213976907576</v>
      </c>
      <c r="AF99" s="54">
        <f>(AF53/AF62)*100</f>
        <v>157.00223511664134</v>
      </c>
      <c r="AH99" s="54">
        <f>(AH53/AH62)*100</f>
        <v>131.63225462546947</v>
      </c>
      <c r="AJ99" s="54">
        <f>(AJ53/AJ62)*100</f>
        <v>147.5918827849374</v>
      </c>
      <c r="AL99" s="54">
        <f>(AL53/AL62)*100</f>
        <v>161.26376119905387</v>
      </c>
      <c r="AN99" s="54">
        <f>(AN53/AN62)*100</f>
        <v>167.78451604799116</v>
      </c>
    </row>
    <row r="100" spans="1:40" s="8" customFormat="1" ht="12.75">
      <c r="A100" s="8" t="s">
        <v>88</v>
      </c>
      <c r="B100" s="8" t="s">
        <v>85</v>
      </c>
      <c r="D100" s="54">
        <f>((D53-D50-D49)/D62)*100</f>
        <v>52.31017875704767</v>
      </c>
      <c r="F100" s="54">
        <f>((F53-F50-F49)/F62)*100</f>
        <v>44.75594886021442</v>
      </c>
      <c r="H100" s="54">
        <f>((H53-H50-H49)/H62)*100</f>
        <v>61.129992402775336</v>
      </c>
      <c r="J100" s="54">
        <f>((J53-J50-J49)/J62)*100</f>
        <v>75.00311658685837</v>
      </c>
      <c r="L100" s="54">
        <f>((L53-L50-L49)/L62)*100</f>
        <v>100.26223346256347</v>
      </c>
      <c r="M100" s="22"/>
      <c r="N100" s="54">
        <f>((N53-N50-N49)/N62)*100</f>
        <v>81.16861826237248</v>
      </c>
      <c r="O100" s="54"/>
      <c r="P100" s="54">
        <f>((P53-P50-P49)/P62)*100</f>
        <v>63.94533057637973</v>
      </c>
      <c r="Q100" s="55"/>
      <c r="R100" s="54">
        <f>((R53-R50-R49)/R62)*100</f>
        <v>84.38818423451832</v>
      </c>
      <c r="S100" s="9"/>
      <c r="T100" s="54">
        <f>((T53-T50-T49)/T62)*100</f>
        <v>58.7388066803924</v>
      </c>
      <c r="U100" s="9"/>
      <c r="V100" s="54">
        <f>((V53-V50-V49)/V62)*100</f>
        <v>68.61495719322642</v>
      </c>
      <c r="X100" s="54">
        <f>((X53-X50-X49)/X62)*100</f>
        <v>95.42615510280386</v>
      </c>
      <c r="Z100" s="54">
        <f>((Z53-Z50-Z49)/Z62)*100</f>
        <v>64.71823481346574</v>
      </c>
      <c r="AB100" s="54">
        <f>((AB53-AB50-AB49)/AB62)*100</f>
        <v>64.10687927968988</v>
      </c>
      <c r="AD100" s="54">
        <f>((AD53-AD50-AD49)/AD62)*100</f>
        <v>52.813861083518</v>
      </c>
      <c r="AF100" s="54">
        <f>((AF53-AF50-AF49)/AF62)*100</f>
        <v>57.18411246485634</v>
      </c>
      <c r="AH100" s="54">
        <f>((AH53-AH50-AH49)/AH62)*100</f>
        <v>35.04747913049308</v>
      </c>
      <c r="AJ100" s="54">
        <f>((AJ53-AJ50-AJ49)/AJ62)*100</f>
        <v>43.79906329997549</v>
      </c>
      <c r="AL100" s="54">
        <f>((AL53-AL50-AL49)/AL62)*100</f>
        <v>60.348030980167046</v>
      </c>
      <c r="AN100" s="54">
        <f>((AN53-AN50-AN49)/AN62)*100</f>
        <v>59.68829259389307</v>
      </c>
    </row>
    <row r="101" spans="1:40" s="8" customFormat="1" ht="12.75">
      <c r="A101" s="8" t="s">
        <v>89</v>
      </c>
      <c r="B101" s="8" t="s">
        <v>85</v>
      </c>
      <c r="D101" s="54">
        <f>((D33+D34)/D35)*100</f>
        <v>400.80928621420344</v>
      </c>
      <c r="F101" s="54">
        <f>((F33+F34)/F35)*100</f>
        <v>-104.05811826525616</v>
      </c>
      <c r="H101" s="54">
        <f>((H33+H34)/H35)*100</f>
        <v>-171.82149119701444</v>
      </c>
      <c r="J101" s="54">
        <f>((J33+J34)/J35)*100</f>
        <v>53.37304215447873</v>
      </c>
      <c r="L101" s="54">
        <f>((L33+L34)/L35)*100</f>
        <v>549.8168904030102</v>
      </c>
      <c r="M101" s="22"/>
      <c r="N101" s="54">
        <f>((N33+N34)/N35)*100</f>
        <v>416.8880566863848</v>
      </c>
      <c r="O101" s="54"/>
      <c r="P101" s="54">
        <f>((P33+P34)/P35)*100</f>
        <v>150.84534491394632</v>
      </c>
      <c r="Q101" s="55"/>
      <c r="R101" s="54">
        <f>((R33+R34)/R35)*100</f>
        <v>239.29926819795656</v>
      </c>
      <c r="S101" s="9"/>
      <c r="T101" s="54">
        <f>((T33+T34)/T35)*100</f>
        <v>54.17252599573041</v>
      </c>
      <c r="U101" s="9"/>
      <c r="V101" s="54">
        <f>((V33+V34)/V35)*100</f>
        <v>410.13106985026695</v>
      </c>
      <c r="X101" s="54">
        <f>((X33+X34)/X35)*100</f>
        <v>511.3799001134698</v>
      </c>
      <c r="Z101" s="54">
        <f>((Z33+Z34)/Z35)*100</f>
        <v>268.6335105160126</v>
      </c>
      <c r="AB101" s="54">
        <f>((AB33+AB34)/AB35)*100</f>
        <v>87.38846652900739</v>
      </c>
      <c r="AD101" s="54">
        <f>((AD33+AD34)/AD35)*100</f>
        <v>-47.01961965921445</v>
      </c>
      <c r="AF101" s="54">
        <f>((AF33+AF34)/AF35)*100</f>
        <v>117.74028601747335</v>
      </c>
      <c r="AH101" s="54">
        <f>((AH33+AH34)/AH35)*100</f>
        <v>91.78090022380707</v>
      </c>
      <c r="AJ101" s="54">
        <f>((AJ33+AJ34)/AJ35)*100</f>
        <v>192.7464194698148</v>
      </c>
      <c r="AL101" s="54">
        <f>((AL33+AL34)/AL35)*100</f>
        <v>252.33058211592137</v>
      </c>
      <c r="AN101" s="54">
        <f>((AN33+AN34)/AN35)*100</f>
        <v>108.96333661157112</v>
      </c>
    </row>
    <row r="102" spans="1:40" s="8" customFormat="1" ht="12.75">
      <c r="A102" s="8" t="s">
        <v>90</v>
      </c>
      <c r="B102" s="8" t="s">
        <v>85</v>
      </c>
      <c r="D102" s="54">
        <f>(D56/D54)*100</f>
        <v>22.786735972406284</v>
      </c>
      <c r="F102" s="54">
        <f>(F56/F54)*100</f>
        <v>13.69939904565251</v>
      </c>
      <c r="H102" s="54">
        <f>(H56/H54)*100</f>
        <v>17.29709434990404</v>
      </c>
      <c r="J102" s="54">
        <f>(J56/J54)*100</f>
        <v>34.10763726023265</v>
      </c>
      <c r="L102" s="54">
        <f>(L56/L54)*100</f>
        <v>27.673302143534233</v>
      </c>
      <c r="M102" s="22"/>
      <c r="N102" s="54">
        <f>(N56/N54)*100</f>
        <v>27.60324666603582</v>
      </c>
      <c r="O102" s="54"/>
      <c r="P102" s="54">
        <f>(P56/P54)*100</f>
        <v>20.204267873961843</v>
      </c>
      <c r="Q102" s="55"/>
      <c r="R102" s="54">
        <f>(R56/R54)*100</f>
        <v>35.295240294670094</v>
      </c>
      <c r="S102" s="9"/>
      <c r="T102" s="54">
        <f>(T56/T54)*100</f>
        <v>32.48995428443686</v>
      </c>
      <c r="U102" s="9"/>
      <c r="V102" s="54">
        <f>(V56/V54)*100</f>
        <v>42.42385827943828</v>
      </c>
      <c r="X102" s="54">
        <f>(X56/X54)*100</f>
        <v>46.0776561761843</v>
      </c>
      <c r="Z102" s="54">
        <f>(Z56/Z54)*100</f>
        <v>31.351957205982657</v>
      </c>
      <c r="AB102" s="54">
        <f>(AB56/AB54)*100</f>
        <v>36.68043131537889</v>
      </c>
      <c r="AD102" s="54">
        <f>(AD56/AD54)*100</f>
        <v>7.962472430275845</v>
      </c>
      <c r="AF102" s="54">
        <f>(AF56/AF54)*100</f>
        <v>5.062238585513789</v>
      </c>
      <c r="AH102" s="54">
        <f>(AH56/AH54)*100</f>
        <v>1.7036926790889213</v>
      </c>
      <c r="AJ102" s="54">
        <f>(AJ56/AJ54)*100</f>
        <v>1.3139485895117016</v>
      </c>
      <c r="AL102" s="54">
        <f>(AL56/AL54)*100</f>
        <v>22.27502569955292</v>
      </c>
      <c r="AN102" s="54">
        <f>(AN56/AN54)*100</f>
        <v>18.47390865015509</v>
      </c>
    </row>
    <row r="103" spans="1:40" s="8" customFormat="1" ht="12.75">
      <c r="A103" s="8" t="s">
        <v>91</v>
      </c>
      <c r="B103" s="8" t="s">
        <v>85</v>
      </c>
      <c r="D103" s="54">
        <f>(D62/D54)*100</f>
        <v>37.40343922762437</v>
      </c>
      <c r="F103" s="54">
        <f>(F62/F54)*100</f>
        <v>53.37146817793419</v>
      </c>
      <c r="H103" s="54">
        <f>(H62/H54)*100</f>
        <v>47.56858795072338</v>
      </c>
      <c r="J103" s="54">
        <f>(J62/J54)*100</f>
        <v>33.06679750760368</v>
      </c>
      <c r="L103" s="54">
        <f>(L62/L54)*100</f>
        <v>32.601450285607704</v>
      </c>
      <c r="M103" s="22"/>
      <c r="N103" s="54">
        <f>(N62/N54)*100</f>
        <v>37.73213506585147</v>
      </c>
      <c r="O103" s="54"/>
      <c r="P103" s="54">
        <f>(P62/P54)*100</f>
        <v>40.11919344167664</v>
      </c>
      <c r="Q103" s="55"/>
      <c r="R103" s="54">
        <f>(R62/R54)*100</f>
        <v>39.469525601414</v>
      </c>
      <c r="S103" s="9"/>
      <c r="T103" s="54">
        <f>(T62/T54)*100</f>
        <v>48.96092279316458</v>
      </c>
      <c r="U103" s="9"/>
      <c r="V103" s="54">
        <f>(V62/V54)*100</f>
        <v>39.851325735646824</v>
      </c>
      <c r="X103" s="54">
        <f>(X62/X54)*100</f>
        <v>35.65509924428625</v>
      </c>
      <c r="Z103" s="54">
        <f>(Z62/Z54)*100</f>
        <v>44.68551959620366</v>
      </c>
      <c r="AB103" s="54">
        <f>(AB62/AB54)*100</f>
        <v>41.09774826660534</v>
      </c>
      <c r="AD103" s="54">
        <f>(AD62/AD54)*100</f>
        <v>42.99464507853744</v>
      </c>
      <c r="AF103" s="54">
        <f>(AF62/AF54)*100</f>
        <v>44.509123313789374</v>
      </c>
      <c r="AH103" s="54">
        <f>(AH62/AH54)*100</f>
        <v>52.01445673145578</v>
      </c>
      <c r="AJ103" s="54">
        <f>(AJ62/AJ54)*100</f>
        <v>48.82452376862743</v>
      </c>
      <c r="AL103" s="54">
        <f>(AL62/AL54)*100</f>
        <v>44.4553498492765</v>
      </c>
      <c r="AN103" s="54">
        <f>(AN62/AN54)*100</f>
        <v>41.72633741417869</v>
      </c>
    </row>
    <row r="104" spans="1:40" s="8" customFormat="1" ht="12.75">
      <c r="A104" s="20" t="s">
        <v>92</v>
      </c>
      <c r="B104" s="20" t="s">
        <v>85</v>
      </c>
      <c r="D104" s="21">
        <f>((D57+D58)/D54)*100</f>
        <v>39.80982479996935</v>
      </c>
      <c r="F104" s="21">
        <f>((F57+F58)/F54)*100</f>
        <v>32.929132776413304</v>
      </c>
      <c r="H104" s="21">
        <f>((H57+H58)/H54)*100</f>
        <v>35.13431769937258</v>
      </c>
      <c r="J104" s="21">
        <f>((J57+J58)/J54)*100</f>
        <v>32.82556523216367</v>
      </c>
      <c r="L104" s="21">
        <f>((L57+L58)/L54)*100</f>
        <v>39.725247570858066</v>
      </c>
      <c r="M104" s="22"/>
      <c r="N104" s="21">
        <f>((N57+N58)/N54)*100</f>
        <v>34.664618268112704</v>
      </c>
      <c r="O104" s="54"/>
      <c r="P104" s="21">
        <f>((P57+P58)/P54)*100</f>
        <v>39.67653868436152</v>
      </c>
      <c r="Q104" s="55"/>
      <c r="R104" s="21">
        <f>((R57+R58)/R54)*100</f>
        <v>25.23523410391591</v>
      </c>
      <c r="S104" s="9"/>
      <c r="T104" s="21">
        <f>((T57+T58)/T54)*100</f>
        <v>18.54912292239856</v>
      </c>
      <c r="U104" s="9"/>
      <c r="V104" s="21">
        <f>((V57+V58)/V54)*100</f>
        <v>17.724815984914898</v>
      </c>
      <c r="X104" s="21">
        <f>((X57+X58)/X54)*100</f>
        <v>18.26724457952946</v>
      </c>
      <c r="Z104" s="21">
        <f>((Z57+Z58)/Z54)*100</f>
        <v>23.962523197813685</v>
      </c>
      <c r="AB104" s="21">
        <f>((AB57+AB58)/AB54)*100</f>
        <v>22.221820418015767</v>
      </c>
      <c r="AD104" s="21">
        <f>((AD57+AD58)/AD54)*100</f>
        <v>49.04288249118671</v>
      </c>
      <c r="AF104" s="21">
        <f>((AF57+AF58)/AF54)*100</f>
        <v>50.428638100696844</v>
      </c>
      <c r="AH104" s="21">
        <f>((AH57+AH58)/AH54)*100</f>
        <v>46.281850589455296</v>
      </c>
      <c r="AJ104" s="21">
        <f>((AJ57+AJ58)/AJ54)*100</f>
        <v>49.86152764186087</v>
      </c>
      <c r="AL104" s="21">
        <f>((AL57+AL58)/AL54)*100</f>
        <v>33.26962445117058</v>
      </c>
      <c r="AN104" s="21">
        <f>((AN57+AN58)/AN54)*100</f>
        <v>39.799753935666224</v>
      </c>
    </row>
    <row r="105" spans="1:40" s="8" customFormat="1" ht="12.75">
      <c r="A105" s="10"/>
      <c r="B105" s="10"/>
      <c r="H105" s="22"/>
      <c r="J105" s="22"/>
      <c r="L105" s="22"/>
      <c r="M105" s="10"/>
      <c r="N105" s="22"/>
      <c r="O105" s="54"/>
      <c r="P105" s="22"/>
      <c r="Q105" s="55"/>
      <c r="R105" s="22"/>
      <c r="S105" s="9"/>
      <c r="T105" s="22"/>
      <c r="U105" s="9"/>
      <c r="V105" s="22"/>
      <c r="X105" s="22"/>
      <c r="Z105" s="22"/>
      <c r="AB105" s="22"/>
      <c r="AD105" s="22"/>
      <c r="AF105" s="22"/>
      <c r="AH105" s="22"/>
      <c r="AJ105" s="22"/>
      <c r="AL105" s="22"/>
      <c r="AN105" s="22"/>
    </row>
    <row r="106" spans="1:21" s="8" customFormat="1" ht="15">
      <c r="A106" s="3" t="s">
        <v>134</v>
      </c>
      <c r="M106" s="10"/>
      <c r="Q106" s="11"/>
      <c r="S106" s="9"/>
      <c r="U106" s="9"/>
    </row>
    <row r="107" spans="1:21" s="8" customFormat="1" ht="12.75">
      <c r="A107" s="31" t="s">
        <v>162</v>
      </c>
      <c r="M107" s="10"/>
      <c r="Q107" s="11"/>
      <c r="S107" s="9"/>
      <c r="U107" s="9"/>
    </row>
    <row r="108" spans="1:40" s="19" customFormat="1" ht="12.75">
      <c r="A108" s="12"/>
      <c r="B108" s="13"/>
      <c r="C108" s="14"/>
      <c r="D108" s="15">
        <v>2004</v>
      </c>
      <c r="E108" s="14"/>
      <c r="F108" s="15">
        <v>2003</v>
      </c>
      <c r="G108" s="14"/>
      <c r="H108" s="15">
        <v>2002</v>
      </c>
      <c r="I108" s="14"/>
      <c r="J108" s="15">
        <v>2001</v>
      </c>
      <c r="K108" s="14"/>
      <c r="L108" s="15">
        <v>2000</v>
      </c>
      <c r="M108" s="14"/>
      <c r="N108" s="15">
        <v>1999</v>
      </c>
      <c r="O108" s="16"/>
      <c r="P108" s="15">
        <v>1998</v>
      </c>
      <c r="Q108" s="17"/>
      <c r="R108" s="15">
        <v>1997</v>
      </c>
      <c r="S108" s="18"/>
      <c r="T108" s="15">
        <v>1996</v>
      </c>
      <c r="U108" s="18"/>
      <c r="V108" s="15">
        <v>1995</v>
      </c>
      <c r="X108" s="15">
        <v>1994</v>
      </c>
      <c r="Z108" s="15">
        <v>1993</v>
      </c>
      <c r="AB108" s="15">
        <v>1992</v>
      </c>
      <c r="AD108" s="15">
        <v>1991</v>
      </c>
      <c r="AF108" s="15">
        <v>1990</v>
      </c>
      <c r="AH108" s="15">
        <v>1989</v>
      </c>
      <c r="AJ108" s="15">
        <v>1988</v>
      </c>
      <c r="AL108" s="15">
        <v>1987</v>
      </c>
      <c r="AN108" s="15">
        <v>1986</v>
      </c>
    </row>
    <row r="109" spans="1:40" s="8" customFormat="1" ht="12.75">
      <c r="A109" s="8" t="s">
        <v>135</v>
      </c>
      <c r="B109" s="8" t="s">
        <v>30</v>
      </c>
      <c r="D109" s="58">
        <f>D22/D73</f>
        <v>2.1481482850384386</v>
      </c>
      <c r="F109" s="58">
        <f>F22/F73</f>
        <v>1.7652625384129443</v>
      </c>
      <c r="H109" s="58">
        <f>H22/H73</f>
        <v>1.8980876153235169</v>
      </c>
      <c r="J109" s="58">
        <f>J22/J73</f>
        <v>1.8986402457231564</v>
      </c>
      <c r="L109" s="58">
        <f>L22/L73</f>
        <v>2.9124471259715277</v>
      </c>
      <c r="M109" s="64"/>
      <c r="N109" s="58">
        <f>N22/N73</f>
        <v>2.5360669078095195</v>
      </c>
      <c r="O109" s="58"/>
      <c r="P109" s="58">
        <f>P22/P73</f>
        <v>2.594025352821834</v>
      </c>
      <c r="Q109" s="65"/>
      <c r="R109" s="58">
        <f>R22/R73</f>
        <v>2.886838520980706</v>
      </c>
      <c r="S109" s="58"/>
      <c r="T109" s="58">
        <f>T22/T73</f>
        <v>2.9712920854192806</v>
      </c>
      <c r="U109" s="9"/>
      <c r="V109" s="58">
        <f>V22/V73</f>
        <v>3.544861487996241</v>
      </c>
      <c r="X109" s="58">
        <f>X22/X73</f>
        <v>3.9418886145259755</v>
      </c>
      <c r="Z109" s="58">
        <f>Z22/Z73</f>
        <v>3.380544063320642</v>
      </c>
      <c r="AB109" s="58">
        <f>AB22/AB73</f>
        <v>4.61692651153211</v>
      </c>
      <c r="AD109" s="58">
        <f>AD22/AD73</f>
        <v>6.0661472232012486</v>
      </c>
      <c r="AF109" s="58">
        <f>AF22/AF73</f>
        <v>4.17199871734787</v>
      </c>
      <c r="AH109" s="58">
        <f>AH22/AH73</f>
        <v>5.185530500425208</v>
      </c>
      <c r="AJ109" s="58">
        <f>AJ22/AJ73</f>
        <v>8.152165288660072</v>
      </c>
      <c r="AL109" s="58">
        <f>AL22/AL73</f>
        <v>8.741687791074693</v>
      </c>
      <c r="AN109" s="58">
        <f>AN22/AN73</f>
        <v>10.307066010704439</v>
      </c>
    </row>
    <row r="110" spans="1:40" s="8" customFormat="1" ht="12.75">
      <c r="A110" s="8" t="s">
        <v>136</v>
      </c>
      <c r="B110" s="8" t="s">
        <v>30</v>
      </c>
      <c r="D110" s="58">
        <f>D23/D73</f>
        <v>8.069887035643244</v>
      </c>
      <c r="F110" s="58">
        <f>F23/F73</f>
        <v>8.55506021293895</v>
      </c>
      <c r="H110" s="58">
        <f>H23/H73</f>
        <v>9.077619792348093</v>
      </c>
      <c r="J110" s="58">
        <f>J23/J73</f>
        <v>6.841972700143362</v>
      </c>
      <c r="L110" s="58">
        <f>L23/L73</f>
        <v>8.734709258790467</v>
      </c>
      <c r="M110" s="64"/>
      <c r="N110" s="58">
        <f>N23/N73</f>
        <v>8.385371289069061</v>
      </c>
      <c r="O110" s="58"/>
      <c r="P110" s="58">
        <f>P23/P73</f>
        <v>9.356289336117404</v>
      </c>
      <c r="Q110" s="65"/>
      <c r="R110" s="58">
        <f>R23/R73</f>
        <v>9.152527220122057</v>
      </c>
      <c r="S110" s="58"/>
      <c r="T110" s="58">
        <f>T23/T73</f>
        <v>8.205781043967114</v>
      </c>
      <c r="U110" s="9"/>
      <c r="V110" s="58">
        <f>V23/V73</f>
        <v>8.988557537113907</v>
      </c>
      <c r="X110" s="58">
        <f>X23/X73</f>
        <v>9.724296083065939</v>
      </c>
      <c r="Z110" s="58">
        <f>Z23/Z73</f>
        <v>9.860046318970843</v>
      </c>
      <c r="AB110" s="58">
        <f>AB23/AB73</f>
        <v>12.300563089156396</v>
      </c>
      <c r="AD110" s="58">
        <f>AD23/AD73</f>
        <v>9.9888055317792</v>
      </c>
      <c r="AF110" s="58">
        <f>AF23/AF73</f>
        <v>11.782450687781093</v>
      </c>
      <c r="AH110" s="58">
        <f>AH23/AH73</f>
        <v>12.140753569611798</v>
      </c>
      <c r="AJ110" s="58">
        <f>AJ23/AJ73</f>
        <v>10.873819978540967</v>
      </c>
      <c r="AL110" s="58">
        <f>AL23/AL73</f>
        <v>10.225800271178446</v>
      </c>
      <c r="AN110" s="58">
        <f>AN23/AN73</f>
        <v>12.363723847110343</v>
      </c>
    </row>
    <row r="111" spans="1:40" s="8" customFormat="1" ht="12.75">
      <c r="A111" s="8" t="s">
        <v>137</v>
      </c>
      <c r="B111" s="8" t="s">
        <v>30</v>
      </c>
      <c r="D111" s="58">
        <f>(D24)/D73</f>
        <v>0.19605935164776087</v>
      </c>
      <c r="F111" s="58">
        <f>(F24)/F73</f>
        <v>0.2322626786548807</v>
      </c>
      <c r="H111" s="58">
        <f>(H24)/H73</f>
        <v>0.34093247906254986</v>
      </c>
      <c r="J111" s="58">
        <f>(J24)/J73</f>
        <v>0.24339653941052286</v>
      </c>
      <c r="L111" s="58">
        <f>(L24)/L73</f>
        <v>0.285199882780479</v>
      </c>
      <c r="M111" s="64"/>
      <c r="N111" s="58">
        <f>(N24)/N73</f>
        <v>0.28622337692071276</v>
      </c>
      <c r="O111" s="58"/>
      <c r="P111" s="58">
        <f>(P24)/P73</f>
        <v>0.2800724154782531</v>
      </c>
      <c r="Q111" s="65"/>
      <c r="R111" s="58">
        <f>(R24)/R73</f>
        <v>0.24576715284934483</v>
      </c>
      <c r="S111" s="58"/>
      <c r="T111" s="58">
        <f>(T24)/T73</f>
        <v>0.3952941307244576</v>
      </c>
      <c r="U111" s="9"/>
      <c r="V111" s="58">
        <f>(V24)/V73</f>
        <v>0.42286281176526597</v>
      </c>
      <c r="X111" s="58">
        <f>(X24)/X73</f>
        <v>0.4824818546346058</v>
      </c>
      <c r="Z111" s="58">
        <f>(Z24)/Z73</f>
        <v>0.6077137576203567</v>
      </c>
      <c r="AB111" s="58">
        <f>(AB24)/AB73</f>
        <v>0.7743965456999629</v>
      </c>
      <c r="AD111" s="58">
        <f>(AD24)/AD73</f>
        <v>0.8716286524679858</v>
      </c>
      <c r="AF111" s="58">
        <f>(AF24)/AF73</f>
        <v>1.0414683078036227</v>
      </c>
      <c r="AH111" s="58">
        <f>(AH24)/AH73</f>
        <v>1.0706039507457645</v>
      </c>
      <c r="AJ111" s="58">
        <f>(AJ24)/AJ73</f>
        <v>1.0765131774698176</v>
      </c>
      <c r="AL111" s="58">
        <f>(AL24)/AL73</f>
        <v>1.5195277957908389</v>
      </c>
      <c r="AN111" s="58">
        <f>(AN24)/AN73</f>
        <v>1.5999351246148024</v>
      </c>
    </row>
    <row r="112" spans="1:40" s="8" customFormat="1" ht="12.75">
      <c r="A112" s="8" t="s">
        <v>138</v>
      </c>
      <c r="B112" s="8" t="s">
        <v>30</v>
      </c>
      <c r="D112" s="58">
        <f>D28/D73</f>
        <v>1.0398540401053706</v>
      </c>
      <c r="F112" s="58">
        <f>F28/F73</f>
        <v>1.0539058650364141</v>
      </c>
      <c r="H112" s="58">
        <f>H28/H73</f>
        <v>1.120874688149472</v>
      </c>
      <c r="J112" s="58">
        <f>J28/J73</f>
        <v>1.1402270389765958</v>
      </c>
      <c r="L112" s="58">
        <f>L28/L73</f>
        <v>1.9879938659255176</v>
      </c>
      <c r="M112" s="64"/>
      <c r="N112" s="58">
        <f>N28/N73</f>
        <v>1.3527050180857139</v>
      </c>
      <c r="O112" s="58"/>
      <c r="P112" s="58">
        <f>P28/P73</f>
        <v>1.280337494631777</v>
      </c>
      <c r="Q112" s="65"/>
      <c r="R112" s="58">
        <f>R28/R73</f>
        <v>1.6132519307058382</v>
      </c>
      <c r="S112" s="58"/>
      <c r="T112" s="58">
        <f>T28/T73</f>
        <v>1.6272097841174828</v>
      </c>
      <c r="U112" s="9"/>
      <c r="V112" s="58">
        <f>V28/V73</f>
        <v>1.9348911422652422</v>
      </c>
      <c r="X112" s="58">
        <f>X28/X73</f>
        <v>2.217658554620961</v>
      </c>
      <c r="Z112" s="58">
        <f>Z28/Z73</f>
        <v>2.4075429533389285</v>
      </c>
      <c r="AB112" s="58">
        <f>AB28/AB73</f>
        <v>3.1162663253559306</v>
      </c>
      <c r="AD112" s="58">
        <f>AD28/AD73</f>
        <v>3.1363266367923734</v>
      </c>
      <c r="AF112" s="58">
        <f>AF28/AF73</f>
        <v>3.160520625210692</v>
      </c>
      <c r="AH112" s="58">
        <f>AH28/AH73</f>
        <v>3.131795076906349</v>
      </c>
      <c r="AJ112" s="58">
        <f>AJ28/AJ73</f>
        <v>3.378494982372936</v>
      </c>
      <c r="AL112" s="58">
        <f>AL28/AL73</f>
        <v>4.627129635088133</v>
      </c>
      <c r="AN112" s="58">
        <f>AN28/AN73</f>
        <v>5.364188787370925</v>
      </c>
    </row>
    <row r="113" spans="1:40" s="8" customFormat="1" ht="12.75">
      <c r="A113" s="8" t="s">
        <v>139</v>
      </c>
      <c r="B113" s="8" t="s">
        <v>30</v>
      </c>
      <c r="D113" s="58">
        <f>D29/D73</f>
        <v>0.6846211225202946</v>
      </c>
      <c r="F113" s="58">
        <f>F29/F73</f>
        <v>0.6275034350800587</v>
      </c>
      <c r="H113" s="58">
        <f>H29/H73</f>
        <v>0.747639308697075</v>
      </c>
      <c r="J113" s="58">
        <f>J29/J73</f>
        <v>0.5891076470680681</v>
      </c>
      <c r="L113" s="58">
        <f>L29/L73</f>
        <v>0.8206842800376131</v>
      </c>
      <c r="M113" s="64"/>
      <c r="N113" s="58">
        <f>N29/N73</f>
        <v>0.5569130728542578</v>
      </c>
      <c r="O113" s="58"/>
      <c r="P113" s="58">
        <f>P29/P73</f>
        <v>0.5844825032949783</v>
      </c>
      <c r="Q113" s="65"/>
      <c r="R113" s="58">
        <f>R29/R73</f>
        <v>0.5543532937835766</v>
      </c>
      <c r="S113" s="58"/>
      <c r="T113" s="58">
        <f>T29/T73</f>
        <v>0.5343137459236318</v>
      </c>
      <c r="U113" s="9"/>
      <c r="V113" s="58">
        <f>V29/V73</f>
        <v>0.5881696205758549</v>
      </c>
      <c r="X113" s="58">
        <f>X29/X73</f>
        <v>0.7672133384391244</v>
      </c>
      <c r="Z113" s="58">
        <f>Z29/Z73</f>
        <v>0.6591765461602263</v>
      </c>
      <c r="AB113" s="58">
        <f>AB29/AB73</f>
        <v>0.9883667472130581</v>
      </c>
      <c r="AD113" s="58">
        <f>AD29/AD73</f>
        <v>1.1157880603527852</v>
      </c>
      <c r="AF113" s="58">
        <f>AF29/AF73</f>
        <v>1.3347310952698093</v>
      </c>
      <c r="AH113" s="58">
        <f>AH29/AH73</f>
        <v>1.1271080805060558</v>
      </c>
      <c r="AJ113" s="58">
        <f>AJ29/AJ73</f>
        <v>1.0540172573911946</v>
      </c>
      <c r="AL113" s="58">
        <f>AL29/AL73</f>
        <v>1.3465336320226375</v>
      </c>
      <c r="AN113" s="58">
        <f>AN29/AN73</f>
        <v>1.5566308049954047</v>
      </c>
    </row>
    <row r="114" spans="1:40" s="8" customFormat="1" ht="12.75">
      <c r="A114" s="8" t="s">
        <v>140</v>
      </c>
      <c r="B114" s="8" t="s">
        <v>30</v>
      </c>
      <c r="D114" s="58">
        <f>(D31+D30-D20)/D73</f>
        <v>1.9819485511531638</v>
      </c>
      <c r="F114" s="58">
        <f>(F31+F30-F20)/F73</f>
        <v>1.734478374142607</v>
      </c>
      <c r="H114" s="58">
        <f>(H31+H30-H20)/H73</f>
        <v>3.2066928825305165</v>
      </c>
      <c r="J114" s="58">
        <f>(J31+J30-J20)/J73</f>
        <v>2.914854272128966</v>
      </c>
      <c r="L114" s="58">
        <f>(L31+L30-L20)/L73</f>
        <v>1.4043262160749461</v>
      </c>
      <c r="M114" s="64"/>
      <c r="N114" s="58">
        <f>(N31+N30-N20)/N73</f>
        <v>1.8442849268296932</v>
      </c>
      <c r="O114" s="58"/>
      <c r="P114" s="58">
        <f>(P31+P30-P20)/P73</f>
        <v>1.5766552638203977</v>
      </c>
      <c r="Q114" s="65"/>
      <c r="R114" s="58">
        <f>(R31+R30-R20)/R73</f>
        <v>1.282882689414585</v>
      </c>
      <c r="S114" s="58"/>
      <c r="T114" s="58">
        <f>(T31+T30-T20)/T73</f>
        <v>2.7487790000514107</v>
      </c>
      <c r="U114" s="9"/>
      <c r="V114" s="58">
        <f>(V31+V30-V20)/V73</f>
        <v>1.5245166016299867</v>
      </c>
      <c r="X114" s="58">
        <f>(X31+X30-X20)/X73</f>
        <v>2.0875313059821385</v>
      </c>
      <c r="Z114" s="58">
        <f>(Z31+Z30-Z20)/Z73</f>
        <v>2.507729262908152</v>
      </c>
      <c r="AB114" s="58">
        <f>(AB31+AB30-AB20)/AB73</f>
        <v>3.420533077350281</v>
      </c>
      <c r="AD114" s="58">
        <f>(AD31+AD30-AD20)/AD73</f>
        <v>7.983573334675998</v>
      </c>
      <c r="AF114" s="58">
        <f>(AF31+AF30-AF20)/AF73</f>
        <v>2.6842373564210718</v>
      </c>
      <c r="AH114" s="58">
        <f>(AH31+AH30-AH20)/AH73</f>
        <v>2.000271822492146</v>
      </c>
      <c r="AJ114" s="58">
        <f>(AJ31+AJ30-AJ20)/AJ73</f>
        <v>2.8898285982201624</v>
      </c>
      <c r="AL114" s="58">
        <f>(AL31+AL30-AL20)/AL73</f>
        <v>3.7269940458645285</v>
      </c>
      <c r="AN114" s="58">
        <f>(AN31+AN30-AN20)/AN73</f>
        <v>3.8376601611072068</v>
      </c>
    </row>
    <row r="115" spans="1:40" s="8" customFormat="1" ht="12.75">
      <c r="A115" s="8" t="s">
        <v>141</v>
      </c>
      <c r="B115" s="8" t="s">
        <v>30</v>
      </c>
      <c r="D115" s="58">
        <f>(D35-D34)/D73</f>
        <v>0.4699562523520241</v>
      </c>
      <c r="F115" s="58">
        <f>(F35-F34)/F73</f>
        <v>0.5445628285993559</v>
      </c>
      <c r="H115" s="58">
        <f>(H35-H34)/H73</f>
        <v>0.6948914253140578</v>
      </c>
      <c r="J115" s="58">
        <f>(J35-J34)/J73</f>
        <v>0.34060281799338893</v>
      </c>
      <c r="L115" s="58">
        <f>(L35-L34)/L73</f>
        <v>0.5492732079356374</v>
      </c>
      <c r="M115" s="64"/>
      <c r="N115" s="58">
        <f>(N35-N34)/N73</f>
        <v>0.9643797912832707</v>
      </c>
      <c r="O115" s="58"/>
      <c r="P115" s="58">
        <f>(P35-P34)/P73</f>
        <v>1.0428495268559244</v>
      </c>
      <c r="Q115" s="65"/>
      <c r="R115" s="58">
        <f>(R35-R34)/R73</f>
        <v>0.6538699899977941</v>
      </c>
      <c r="S115" s="58"/>
      <c r="T115" s="58">
        <f>(T35-T34)/T73</f>
        <v>0.716778032977767</v>
      </c>
      <c r="U115" s="9"/>
      <c r="V115" s="58">
        <f>(V35-V34)/V73</f>
        <v>0.6103911261404454</v>
      </c>
      <c r="X115" s="58">
        <f>(X35-X34)/X73</f>
        <v>0.7567002504478572</v>
      </c>
      <c r="Z115" s="58">
        <f>(Z35-Z34)/Z73</f>
        <v>1.564207888991984</v>
      </c>
      <c r="AB115" s="58">
        <f>(AB35-AB34)/AB73</f>
        <v>2.061424898765323</v>
      </c>
      <c r="AD115" s="58">
        <f>(AD35-AD34)/AD73</f>
        <v>2.7378446872430056</v>
      </c>
      <c r="AF115" s="58">
        <f>(AF35-AF34)/AF73</f>
        <v>2.5775675653453707</v>
      </c>
      <c r="AH115" s="58">
        <f>(AH35-AH34)/AH73</f>
        <v>2.769630437906035</v>
      </c>
      <c r="AJ115" s="58">
        <f>(AJ35-AJ34)/AJ73</f>
        <v>2.7052854141683724</v>
      </c>
      <c r="AL115" s="58">
        <f>(AL35-AL34)/AL73</f>
        <v>2.312474208571597</v>
      </c>
      <c r="AN115" s="58">
        <f>(AN35-AN34)/AN73</f>
        <v>2.1081580796885984</v>
      </c>
    </row>
    <row r="116" spans="1:40" s="8" customFormat="1" ht="12.75">
      <c r="A116" s="66" t="s">
        <v>142</v>
      </c>
      <c r="B116" s="66" t="s">
        <v>30</v>
      </c>
      <c r="D116" s="67">
        <f>SUM(D109:D115)</f>
        <v>14.590474638460297</v>
      </c>
      <c r="F116" s="67">
        <f>SUM(F109:F115)</f>
        <v>14.51303593286521</v>
      </c>
      <c r="H116" s="67">
        <f>SUM(H109:H115)</f>
        <v>17.08673819142528</v>
      </c>
      <c r="J116" s="67">
        <f>SUM(J109:J115)</f>
        <v>13.96880126144406</v>
      </c>
      <c r="L116" s="67">
        <f>SUM(L109:L115)</f>
        <v>16.69463383751619</v>
      </c>
      <c r="M116" s="68"/>
      <c r="N116" s="67">
        <f>SUM(N109:N115)</f>
        <v>15.925944382852231</v>
      </c>
      <c r="O116" s="64"/>
      <c r="P116" s="67">
        <f>SUM(P109:P115)</f>
        <v>16.714711893020567</v>
      </c>
      <c r="Q116" s="69"/>
      <c r="R116" s="67">
        <f>SUM(R109:R115)</f>
        <v>16.3894907978539</v>
      </c>
      <c r="S116" s="9"/>
      <c r="T116" s="67">
        <f>SUM(T109:T115)</f>
        <v>17.199447823181146</v>
      </c>
      <c r="U116" s="9"/>
      <c r="V116" s="67">
        <f>SUM(V109:V115)</f>
        <v>17.614250327486943</v>
      </c>
      <c r="X116" s="67">
        <f>SUM(X109:X115)</f>
        <v>19.977770001716603</v>
      </c>
      <c r="Z116" s="67">
        <f>SUM(Z109:Z115)</f>
        <v>20.98696079131113</v>
      </c>
      <c r="AB116" s="67">
        <f>SUM(AB109:AB115)</f>
        <v>27.278477195073062</v>
      </c>
      <c r="AD116" s="67">
        <f>SUM(AD109:AD115)</f>
        <v>31.900114126512594</v>
      </c>
      <c r="AF116" s="67">
        <f>SUM(AF109:AF115)</f>
        <v>26.752974355179532</v>
      </c>
      <c r="AH116" s="67">
        <f>SUM(AH109:AH115)</f>
        <v>27.425693438593353</v>
      </c>
      <c r="AJ116" s="67">
        <f>SUM(AJ109:AJ115)</f>
        <v>30.13012469682352</v>
      </c>
      <c r="AL116" s="67">
        <f>SUM(AL109:AL115)</f>
        <v>32.50014737959088</v>
      </c>
      <c r="AN116" s="67">
        <f>SUM(AN109:AN115)</f>
        <v>37.13736281559172</v>
      </c>
    </row>
    <row r="117" spans="1:40" s="8" customFormat="1" ht="12.75">
      <c r="A117" s="8" t="s">
        <v>143</v>
      </c>
      <c r="B117" s="8" t="s">
        <v>30</v>
      </c>
      <c r="D117" s="64">
        <f>D25/D73</f>
        <v>2.3105061555830333</v>
      </c>
      <c r="F117" s="64">
        <f>F25/F73</f>
        <v>2.2203442325185883</v>
      </c>
      <c r="H117" s="64">
        <f>H25/H73</f>
        <v>1.7708369254057055</v>
      </c>
      <c r="J117" s="64">
        <f>J25/J73</f>
        <v>2.8125225912687255</v>
      </c>
      <c r="L117" s="64">
        <f>L25/L73</f>
        <v>2.6386530927288874</v>
      </c>
      <c r="M117" s="64"/>
      <c r="N117" s="64">
        <f>N25/N73</f>
        <v>1.9835337257815056</v>
      </c>
      <c r="O117" s="64"/>
      <c r="P117" s="64">
        <f>P25/P73</f>
        <v>1.8081996830897271</v>
      </c>
      <c r="Q117" s="69"/>
      <c r="R117" s="64">
        <f>R25/R73</f>
        <v>1.488440274459595</v>
      </c>
      <c r="S117" s="9"/>
      <c r="T117" s="64">
        <f>T25/T73</f>
        <v>1.040114103574143</v>
      </c>
      <c r="U117" s="9"/>
      <c r="V117" s="64">
        <f>V25/V73</f>
        <v>1.415758687042267</v>
      </c>
      <c r="X117" s="64">
        <f>X25/X73</f>
        <v>1.4510416254021912</v>
      </c>
      <c r="Z117" s="64">
        <f>Z25/Z73</f>
        <v>1.385249795108697</v>
      </c>
      <c r="AB117" s="64">
        <f>AB25/AB73</f>
        <v>1.046286590680893</v>
      </c>
      <c r="AD117" s="64">
        <f>AD25/AD73</f>
        <v>1.0263204269674235</v>
      </c>
      <c r="AF117" s="64">
        <f>AF25/AF73</f>
        <v>1.128384433865305</v>
      </c>
      <c r="AH117" s="64">
        <f>AH25/AH73</f>
        <v>0.5472563402596293</v>
      </c>
      <c r="AJ117" s="64">
        <f>AJ25/AJ73</f>
        <v>0</v>
      </c>
      <c r="AL117" s="64">
        <f>AL25/AL73</f>
        <v>0</v>
      </c>
      <c r="AN117" s="64">
        <f>AN25/AN73</f>
        <v>0</v>
      </c>
    </row>
    <row r="118" spans="1:40" s="8" customFormat="1" ht="12.75">
      <c r="A118" s="70" t="s">
        <v>144</v>
      </c>
      <c r="B118" s="70" t="s">
        <v>30</v>
      </c>
      <c r="D118" s="71">
        <f>D116+D117</f>
        <v>16.90098079404333</v>
      </c>
      <c r="F118" s="71">
        <f>F116+F117</f>
        <v>16.7333801653838</v>
      </c>
      <c r="H118" s="71">
        <f>H116+H117</f>
        <v>18.857575116830986</v>
      </c>
      <c r="J118" s="71">
        <f>J116+J117</f>
        <v>16.781323852712784</v>
      </c>
      <c r="L118" s="71">
        <f>L116+L117</f>
        <v>19.333286930245077</v>
      </c>
      <c r="M118" s="68"/>
      <c r="N118" s="71">
        <f>N116+N117</f>
        <v>17.909478108633735</v>
      </c>
      <c r="O118" s="71"/>
      <c r="P118" s="71">
        <f>P116+P117</f>
        <v>18.522911576110296</v>
      </c>
      <c r="Q118" s="72"/>
      <c r="R118" s="71">
        <f>R116+R117</f>
        <v>17.877931072313494</v>
      </c>
      <c r="S118" s="9"/>
      <c r="T118" s="71">
        <f>T116+T117</f>
        <v>18.23956192675529</v>
      </c>
      <c r="U118" s="9"/>
      <c r="V118" s="71">
        <f>V116+V117</f>
        <v>19.03000901452921</v>
      </c>
      <c r="X118" s="71">
        <f>X116+X117</f>
        <v>21.428811627118794</v>
      </c>
      <c r="Z118" s="71">
        <f>Z116+Z117</f>
        <v>22.372210586419826</v>
      </c>
      <c r="AB118" s="71">
        <f>AB116+AB117</f>
        <v>28.324763785753955</v>
      </c>
      <c r="AD118" s="71">
        <f>AD116+AD117</f>
        <v>32.92643455348002</v>
      </c>
      <c r="AF118" s="71">
        <f>AF116+AF117</f>
        <v>27.88135878904484</v>
      </c>
      <c r="AH118" s="71">
        <f>AH116+AH117</f>
        <v>27.972949778852982</v>
      </c>
      <c r="AJ118" s="71">
        <f>AJ116+AJ117</f>
        <v>30.13012469682352</v>
      </c>
      <c r="AL118" s="71">
        <f>AL116+AL117</f>
        <v>32.50014737959088</v>
      </c>
      <c r="AN118" s="71">
        <f>AN116+AN117</f>
        <v>37.13736281559172</v>
      </c>
    </row>
    <row r="119" spans="13:21" s="8" customFormat="1" ht="12.75">
      <c r="M119" s="10"/>
      <c r="Q119" s="11"/>
      <c r="S119" s="9"/>
      <c r="U119" s="9"/>
    </row>
    <row r="120" spans="13:21" s="8" customFormat="1" ht="12.75">
      <c r="M120" s="10"/>
      <c r="Q120" s="11"/>
      <c r="S120" s="9"/>
      <c r="U120" s="9"/>
    </row>
    <row r="121" spans="13:21" s="8" customFormat="1" ht="12.75">
      <c r="M121" s="10"/>
      <c r="Q121" s="11"/>
      <c r="S121" s="9"/>
      <c r="U121" s="9"/>
    </row>
    <row r="122" spans="13:21" s="8" customFormat="1" ht="12.75">
      <c r="M122" s="10"/>
      <c r="Q122" s="11"/>
      <c r="S122" s="9"/>
      <c r="U122" s="9"/>
    </row>
    <row r="123" spans="13:21" s="8" customFormat="1" ht="12.75">
      <c r="M123" s="10"/>
      <c r="Q123" s="11"/>
      <c r="S123" s="9"/>
      <c r="U123" s="9"/>
    </row>
    <row r="124" spans="13:21" s="8" customFormat="1" ht="12.75">
      <c r="M124" s="10"/>
      <c r="Q124" s="11"/>
      <c r="S124" s="9"/>
      <c r="U124" s="9"/>
    </row>
    <row r="125" spans="13:21" s="8" customFormat="1" ht="12.75">
      <c r="M125" s="10"/>
      <c r="Q125" s="11"/>
      <c r="S125" s="9"/>
      <c r="U125" s="9"/>
    </row>
    <row r="126" spans="13:21" s="8" customFormat="1" ht="12.75">
      <c r="M126" s="10"/>
      <c r="Q126" s="11"/>
      <c r="S126" s="9"/>
      <c r="U126" s="9"/>
    </row>
    <row r="127" spans="13:21" s="8" customFormat="1" ht="12.75">
      <c r="M127" s="10"/>
      <c r="Q127" s="11"/>
      <c r="S127" s="9"/>
      <c r="U127" s="9"/>
    </row>
    <row r="128" spans="13:21" s="8" customFormat="1" ht="12.75">
      <c r="M128" s="10"/>
      <c r="Q128" s="11"/>
      <c r="S128" s="9"/>
      <c r="U128" s="9"/>
    </row>
    <row r="546" spans="3:21" s="8" customFormat="1" ht="12.75">
      <c r="C546"/>
      <c r="D546"/>
      <c r="F546"/>
      <c r="G546"/>
      <c r="M546" s="10"/>
      <c r="Q546" s="11"/>
      <c r="S546" s="9"/>
      <c r="U546" s="9"/>
    </row>
    <row r="547" spans="3:21" s="8" customFormat="1" ht="12.75">
      <c r="C547"/>
      <c r="D547"/>
      <c r="F547"/>
      <c r="G547"/>
      <c r="M547" s="10"/>
      <c r="Q547" s="11"/>
      <c r="S547" s="9"/>
      <c r="U547" s="9"/>
    </row>
    <row r="548" spans="3:21" s="8" customFormat="1" ht="12.75">
      <c r="C548"/>
      <c r="D548"/>
      <c r="F548"/>
      <c r="G548"/>
      <c r="M548" s="10"/>
      <c r="Q548" s="11"/>
      <c r="S548" s="9"/>
      <c r="U548" s="9"/>
    </row>
    <row r="549" spans="3:21" s="8" customFormat="1" ht="12.75">
      <c r="C549"/>
      <c r="D549"/>
      <c r="F549"/>
      <c r="G549"/>
      <c r="M549" s="10"/>
      <c r="Q549" s="11"/>
      <c r="S549" s="9"/>
      <c r="U549" s="9"/>
    </row>
    <row r="550" spans="3:21" s="8" customFormat="1" ht="12.75">
      <c r="C550"/>
      <c r="D550"/>
      <c r="F550"/>
      <c r="G550"/>
      <c r="M550" s="10"/>
      <c r="Q550" s="11"/>
      <c r="S550" s="9"/>
      <c r="U550" s="9"/>
    </row>
    <row r="551" spans="3:21" s="8" customFormat="1" ht="12.75">
      <c r="C551"/>
      <c r="D551"/>
      <c r="F551"/>
      <c r="G551"/>
      <c r="M551" s="10"/>
      <c r="Q551" s="11"/>
      <c r="S551" s="9"/>
      <c r="U551" s="9"/>
    </row>
    <row r="552" spans="3:21" s="8" customFormat="1" ht="12.75">
      <c r="C552"/>
      <c r="D552"/>
      <c r="F552"/>
      <c r="G552"/>
      <c r="M552" s="10"/>
      <c r="Q552" s="11"/>
      <c r="S552" s="9"/>
      <c r="U552" s="9"/>
    </row>
    <row r="553" spans="3:21" s="8" customFormat="1" ht="12.75">
      <c r="C553"/>
      <c r="D553"/>
      <c r="F553"/>
      <c r="G553"/>
      <c r="M553" s="10"/>
      <c r="Q553" s="11"/>
      <c r="S553" s="9"/>
      <c r="U553" s="9"/>
    </row>
    <row r="554" spans="3:21" s="8" customFormat="1" ht="12.75">
      <c r="C554"/>
      <c r="D554"/>
      <c r="F554"/>
      <c r="G554"/>
      <c r="M554" s="10"/>
      <c r="Q554" s="11"/>
      <c r="S554" s="9"/>
      <c r="U554" s="9"/>
    </row>
    <row r="555" spans="3:21" s="8" customFormat="1" ht="12.75">
      <c r="C555"/>
      <c r="D555"/>
      <c r="F555"/>
      <c r="G555"/>
      <c r="M555" s="10"/>
      <c r="Q555" s="11"/>
      <c r="S555" s="9"/>
      <c r="U555" s="9"/>
    </row>
    <row r="556" spans="3:21" s="8" customFormat="1" ht="12.75">
      <c r="C556"/>
      <c r="D556"/>
      <c r="F556"/>
      <c r="G556"/>
      <c r="M556" s="10"/>
      <c r="Q556" s="11"/>
      <c r="S556" s="9"/>
      <c r="U556" s="9"/>
    </row>
    <row r="557" spans="3:21" s="8" customFormat="1" ht="12.75">
      <c r="C557"/>
      <c r="D557"/>
      <c r="F557"/>
      <c r="G557"/>
      <c r="M557" s="10"/>
      <c r="Q557" s="11"/>
      <c r="S557" s="9"/>
      <c r="U557" s="9"/>
    </row>
    <row r="558" spans="3:21" s="8" customFormat="1" ht="12.75">
      <c r="C558"/>
      <c r="D558"/>
      <c r="F558"/>
      <c r="G558"/>
      <c r="M558" s="10"/>
      <c r="Q558" s="11"/>
      <c r="S558" s="9"/>
      <c r="U558" s="9"/>
    </row>
    <row r="559" spans="3:21" s="8" customFormat="1" ht="12.75">
      <c r="C559"/>
      <c r="D559"/>
      <c r="F559"/>
      <c r="G559"/>
      <c r="M559" s="10"/>
      <c r="Q559" s="11"/>
      <c r="S559" s="9"/>
      <c r="U559" s="9"/>
    </row>
    <row r="560" spans="3:21" s="8" customFormat="1" ht="12.75">
      <c r="C560"/>
      <c r="D560"/>
      <c r="F560"/>
      <c r="G560"/>
      <c r="M560" s="10"/>
      <c r="Q560" s="11"/>
      <c r="S560" s="9"/>
      <c r="U560" s="9"/>
    </row>
    <row r="561" spans="3:21" s="8" customFormat="1" ht="12.75">
      <c r="C561"/>
      <c r="D561"/>
      <c r="F561"/>
      <c r="G561"/>
      <c r="M561" s="10"/>
      <c r="Q561" s="11"/>
      <c r="S561" s="9"/>
      <c r="U561" s="9"/>
    </row>
    <row r="562" spans="3:21" s="8" customFormat="1" ht="12.75">
      <c r="C562"/>
      <c r="D562"/>
      <c r="F562"/>
      <c r="G562"/>
      <c r="M562" s="10"/>
      <c r="Q562" s="11"/>
      <c r="S562" s="9"/>
      <c r="U562" s="9"/>
    </row>
    <row r="563" spans="3:21" s="8" customFormat="1" ht="12.75">
      <c r="C563"/>
      <c r="D563"/>
      <c r="F563"/>
      <c r="G563"/>
      <c r="M563" s="10"/>
      <c r="Q563" s="11"/>
      <c r="S563" s="9"/>
      <c r="U563" s="9"/>
    </row>
    <row r="564" spans="3:21" s="8" customFormat="1" ht="12.75">
      <c r="C564"/>
      <c r="D564"/>
      <c r="F564"/>
      <c r="G564"/>
      <c r="M564" s="10"/>
      <c r="Q564" s="11"/>
      <c r="S564" s="9"/>
      <c r="U564" s="9"/>
    </row>
    <row r="565" spans="3:21" s="8" customFormat="1" ht="12.75">
      <c r="C565"/>
      <c r="D565"/>
      <c r="F565"/>
      <c r="G565"/>
      <c r="M565" s="10"/>
      <c r="Q565" s="11"/>
      <c r="S565" s="9"/>
      <c r="U565" s="9"/>
    </row>
    <row r="566" spans="3:21" s="8" customFormat="1" ht="12.75">
      <c r="C566"/>
      <c r="D566"/>
      <c r="F566"/>
      <c r="G566"/>
      <c r="M566" s="10"/>
      <c r="Q566" s="11"/>
      <c r="S566" s="9"/>
      <c r="U566" s="9"/>
    </row>
    <row r="567" spans="3:21" s="8" customFormat="1" ht="12.75">
      <c r="C567"/>
      <c r="D567"/>
      <c r="F567"/>
      <c r="G567"/>
      <c r="M567" s="10"/>
      <c r="Q567" s="11"/>
      <c r="S567" s="9"/>
      <c r="U567" s="9"/>
    </row>
    <row r="568" spans="3:21" s="8" customFormat="1" ht="12.75">
      <c r="C568"/>
      <c r="D568"/>
      <c r="F568"/>
      <c r="G568"/>
      <c r="M568" s="10"/>
      <c r="Q568" s="11"/>
      <c r="S568" s="9"/>
      <c r="U568" s="9"/>
    </row>
    <row r="569" spans="3:21" s="8" customFormat="1" ht="12.75">
      <c r="C569"/>
      <c r="D569"/>
      <c r="F569"/>
      <c r="G569"/>
      <c r="M569" s="10"/>
      <c r="Q569" s="11"/>
      <c r="S569" s="9"/>
      <c r="U569" s="9"/>
    </row>
    <row r="570" spans="3:21" s="8" customFormat="1" ht="12.75">
      <c r="C570"/>
      <c r="D570"/>
      <c r="F570"/>
      <c r="G570"/>
      <c r="M570" s="10"/>
      <c r="Q570" s="11"/>
      <c r="S570" s="9"/>
      <c r="U570" s="9"/>
    </row>
    <row r="571" spans="3:21" s="8" customFormat="1" ht="12.75">
      <c r="C571"/>
      <c r="D571"/>
      <c r="F571"/>
      <c r="G571"/>
      <c r="M571" s="10"/>
      <c r="Q571" s="11"/>
      <c r="S571" s="9"/>
      <c r="U571" s="9"/>
    </row>
    <row r="572" spans="3:21" s="8" customFormat="1" ht="12.75">
      <c r="C572"/>
      <c r="D572"/>
      <c r="F572"/>
      <c r="G572"/>
      <c r="M572" s="10"/>
      <c r="Q572" s="11"/>
      <c r="S572" s="9"/>
      <c r="U572" s="9"/>
    </row>
    <row r="573" spans="3:21" s="8" customFormat="1" ht="12.75">
      <c r="C573"/>
      <c r="D573"/>
      <c r="F573"/>
      <c r="G573"/>
      <c r="M573" s="10"/>
      <c r="Q573" s="11"/>
      <c r="S573" s="9"/>
      <c r="U573" s="9"/>
    </row>
    <row r="574" spans="3:21" s="8" customFormat="1" ht="12.75">
      <c r="C574"/>
      <c r="D574"/>
      <c r="F574"/>
      <c r="G574"/>
      <c r="M574" s="10"/>
      <c r="Q574" s="11"/>
      <c r="S574" s="9"/>
      <c r="U574" s="9"/>
    </row>
    <row r="575" spans="3:21" s="8" customFormat="1" ht="12.75">
      <c r="C575"/>
      <c r="D575"/>
      <c r="F575"/>
      <c r="G575"/>
      <c r="M575" s="10"/>
      <c r="Q575" s="11"/>
      <c r="S575" s="9"/>
      <c r="U575" s="9"/>
    </row>
    <row r="576" spans="3:21" s="8" customFormat="1" ht="12.75">
      <c r="C576"/>
      <c r="D576"/>
      <c r="F576"/>
      <c r="G576"/>
      <c r="M576" s="10"/>
      <c r="Q576" s="11"/>
      <c r="S576" s="9"/>
      <c r="U576" s="9"/>
    </row>
    <row r="577" spans="3:21" s="8" customFormat="1" ht="12.75">
      <c r="C577"/>
      <c r="D577"/>
      <c r="F577"/>
      <c r="G577"/>
      <c r="M577" s="10"/>
      <c r="Q577" s="11"/>
      <c r="S577" s="9"/>
      <c r="U577" s="9"/>
    </row>
    <row r="578" spans="3:21" s="8" customFormat="1" ht="12.75">
      <c r="C578"/>
      <c r="D578"/>
      <c r="F578"/>
      <c r="G578"/>
      <c r="M578" s="10"/>
      <c r="Q578" s="11"/>
      <c r="S578" s="9"/>
      <c r="U578" s="9"/>
    </row>
    <row r="579" spans="3:21" s="8" customFormat="1" ht="12.75">
      <c r="C579"/>
      <c r="D579"/>
      <c r="F579"/>
      <c r="G579"/>
      <c r="M579" s="10"/>
      <c r="Q579" s="11"/>
      <c r="S579" s="9"/>
      <c r="U579" s="9"/>
    </row>
    <row r="580" spans="3:21" s="8" customFormat="1" ht="12.75">
      <c r="C580"/>
      <c r="D580"/>
      <c r="F580"/>
      <c r="G580"/>
      <c r="M580" s="10"/>
      <c r="Q580" s="11"/>
      <c r="S580" s="9"/>
      <c r="U580" s="9"/>
    </row>
    <row r="581" spans="3:21" s="8" customFormat="1" ht="12.75">
      <c r="C581"/>
      <c r="D581"/>
      <c r="F581"/>
      <c r="G581"/>
      <c r="M581" s="10"/>
      <c r="Q581" s="11"/>
      <c r="S581" s="9"/>
      <c r="U581" s="9"/>
    </row>
    <row r="582" spans="3:21" s="8" customFormat="1" ht="12.75">
      <c r="C582"/>
      <c r="D582"/>
      <c r="F582"/>
      <c r="G582"/>
      <c r="M582" s="10"/>
      <c r="Q582" s="11"/>
      <c r="S582" s="9"/>
      <c r="U582" s="9"/>
    </row>
    <row r="583" spans="3:21" s="8" customFormat="1" ht="12.75">
      <c r="C583"/>
      <c r="D583"/>
      <c r="F583"/>
      <c r="G583"/>
      <c r="M583" s="10"/>
      <c r="Q583" s="11"/>
      <c r="S583" s="9"/>
      <c r="U583" s="9"/>
    </row>
    <row r="584" spans="3:21" s="8" customFormat="1" ht="12.75">
      <c r="C584"/>
      <c r="D584"/>
      <c r="F584"/>
      <c r="G584"/>
      <c r="M584" s="10"/>
      <c r="Q584" s="11"/>
      <c r="S584" s="9"/>
      <c r="U584" s="9"/>
    </row>
    <row r="585" spans="3:21" s="8" customFormat="1" ht="12.75">
      <c r="C585"/>
      <c r="D585"/>
      <c r="F585"/>
      <c r="G585"/>
      <c r="M585" s="10"/>
      <c r="Q585" s="11"/>
      <c r="S585" s="9"/>
      <c r="U585" s="9"/>
    </row>
    <row r="586" spans="3:21" s="8" customFormat="1" ht="12.75">
      <c r="C586"/>
      <c r="D586"/>
      <c r="F586"/>
      <c r="G586"/>
      <c r="M586" s="10"/>
      <c r="Q586" s="11"/>
      <c r="S586" s="9"/>
      <c r="U586" s="9"/>
    </row>
    <row r="587" spans="3:21" s="8" customFormat="1" ht="12.75">
      <c r="C587"/>
      <c r="D587"/>
      <c r="F587"/>
      <c r="G587"/>
      <c r="M587" s="10"/>
      <c r="Q587" s="11"/>
      <c r="S587" s="9"/>
      <c r="U587" s="9"/>
    </row>
    <row r="588" spans="3:21" s="8" customFormat="1" ht="12.75">
      <c r="C588"/>
      <c r="D588"/>
      <c r="F588"/>
      <c r="G588"/>
      <c r="M588" s="10"/>
      <c r="Q588" s="11"/>
      <c r="S588" s="9"/>
      <c r="U588" s="9"/>
    </row>
    <row r="589" spans="3:21" s="8" customFormat="1" ht="12.75">
      <c r="C589"/>
      <c r="D589"/>
      <c r="F589"/>
      <c r="G589"/>
      <c r="M589" s="10"/>
      <c r="Q589" s="11"/>
      <c r="S589" s="9"/>
      <c r="U589" s="9"/>
    </row>
    <row r="590" spans="3:21" s="8" customFormat="1" ht="12.75">
      <c r="C590"/>
      <c r="D590"/>
      <c r="F590"/>
      <c r="G590"/>
      <c r="M590" s="10"/>
      <c r="Q590" s="11"/>
      <c r="S590" s="9"/>
      <c r="U590" s="9"/>
    </row>
    <row r="591" spans="3:21" s="8" customFormat="1" ht="12.75">
      <c r="C591"/>
      <c r="D591"/>
      <c r="F591"/>
      <c r="G591"/>
      <c r="M591" s="10"/>
      <c r="Q591" s="11"/>
      <c r="S591" s="9"/>
      <c r="U591" s="9"/>
    </row>
    <row r="592" spans="3:21" s="8" customFormat="1" ht="12.75">
      <c r="C592"/>
      <c r="D592"/>
      <c r="F592"/>
      <c r="G592"/>
      <c r="M592" s="10"/>
      <c r="Q592" s="11"/>
      <c r="S592" s="9"/>
      <c r="U592" s="9"/>
    </row>
    <row r="593" spans="3:21" s="8" customFormat="1" ht="12.75">
      <c r="C593"/>
      <c r="D593"/>
      <c r="F593"/>
      <c r="G593"/>
      <c r="M593" s="10"/>
      <c r="Q593" s="11"/>
      <c r="S593" s="9"/>
      <c r="U593" s="9"/>
    </row>
    <row r="594" spans="3:21" s="8" customFormat="1" ht="12.75">
      <c r="C594"/>
      <c r="D594"/>
      <c r="F594"/>
      <c r="G594"/>
      <c r="M594" s="10"/>
      <c r="Q594" s="11"/>
      <c r="S594" s="9"/>
      <c r="U594" s="9"/>
    </row>
    <row r="595" spans="3:21" s="8" customFormat="1" ht="12.75">
      <c r="C595"/>
      <c r="D595"/>
      <c r="F595"/>
      <c r="G595"/>
      <c r="M595" s="10"/>
      <c r="Q595" s="11"/>
      <c r="S595" s="9"/>
      <c r="U595" s="9"/>
    </row>
    <row r="596" spans="3:21" s="8" customFormat="1" ht="12.75">
      <c r="C596"/>
      <c r="D596"/>
      <c r="F596"/>
      <c r="G596"/>
      <c r="M596" s="10"/>
      <c r="Q596" s="11"/>
      <c r="S596" s="9"/>
      <c r="U596" s="9"/>
    </row>
    <row r="597" spans="3:21" s="8" customFormat="1" ht="12.75">
      <c r="C597"/>
      <c r="D597"/>
      <c r="F597"/>
      <c r="G597"/>
      <c r="M597" s="10"/>
      <c r="Q597" s="11"/>
      <c r="S597" s="9"/>
      <c r="U597" s="9"/>
    </row>
    <row r="598" spans="3:21" s="8" customFormat="1" ht="12.75">
      <c r="C598"/>
      <c r="D598"/>
      <c r="F598"/>
      <c r="G598"/>
      <c r="M598" s="10"/>
      <c r="Q598" s="11"/>
      <c r="S598" s="9"/>
      <c r="U598" s="9"/>
    </row>
    <row r="599" spans="3:21" s="8" customFormat="1" ht="12.75">
      <c r="C599"/>
      <c r="D599"/>
      <c r="F599"/>
      <c r="G599"/>
      <c r="M599" s="10"/>
      <c r="Q599" s="11"/>
      <c r="S599" s="9"/>
      <c r="U599" s="9"/>
    </row>
    <row r="600" spans="3:21" s="8" customFormat="1" ht="12.75">
      <c r="C600"/>
      <c r="D600"/>
      <c r="F600"/>
      <c r="G600"/>
      <c r="M600" s="10"/>
      <c r="Q600" s="11"/>
      <c r="S600" s="9"/>
      <c r="U600" s="9"/>
    </row>
    <row r="601" spans="3:21" s="8" customFormat="1" ht="12.75">
      <c r="C601"/>
      <c r="D601"/>
      <c r="F601"/>
      <c r="G601"/>
      <c r="M601" s="10"/>
      <c r="Q601" s="11"/>
      <c r="S601" s="9"/>
      <c r="U601" s="9"/>
    </row>
    <row r="1073" spans="3:4" ht="12.75">
      <c r="C1073" s="8"/>
      <c r="D1073" s="8"/>
    </row>
    <row r="1074" spans="3:4" ht="12.75">
      <c r="C1074" s="8"/>
      <c r="D1074" s="8"/>
    </row>
    <row r="1075" spans="3:4" ht="12.75">
      <c r="C1075" s="8"/>
      <c r="D1075" s="8"/>
    </row>
    <row r="1076" spans="3:4" ht="12.75">
      <c r="C1076" s="8"/>
      <c r="D1076" s="8"/>
    </row>
    <row r="1077" spans="3:4" ht="12.75">
      <c r="C1077" s="8"/>
      <c r="D1077" s="8"/>
    </row>
    <row r="1078" spans="3:4" ht="12.75">
      <c r="C1078" s="8"/>
      <c r="D1078" s="8"/>
    </row>
    <row r="1079" spans="3:4" ht="12.75">
      <c r="C1079" s="8"/>
      <c r="D1079" s="8"/>
    </row>
    <row r="1080" spans="3:4" ht="12.75">
      <c r="C1080" s="8"/>
      <c r="D1080" s="8"/>
    </row>
  </sheetData>
  <sheetProtection/>
  <printOptions/>
  <pageMargins left="0.787401575" right="0.787401575" top="0.984251969" bottom="0.984251969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Fiskeridirektoratet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Fiskeridirektoratet</dc:creator>
  <cp:keywords/>
  <dc:description/>
  <cp:lastModifiedBy>mefau</cp:lastModifiedBy>
  <cp:lastPrinted>2006-02-06T09:28:04Z</cp:lastPrinted>
  <dcterms:created xsi:type="dcterms:W3CDTF">2006-02-02T13:43:48Z</dcterms:created>
  <dcterms:modified xsi:type="dcterms:W3CDTF">2009-11-05T08:05:38Z</dcterms:modified>
  <cp:category/>
  <cp:version/>
  <cp:contentType/>
  <cp:contentStatus/>
</cp:coreProperties>
</file>