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Gruppe 1" sheetId="2" r:id="rId2"/>
    <sheet name="Gruppe 2" sheetId="3" r:id="rId3"/>
    <sheet name="Gruppe 3" sheetId="4" r:id="rId4"/>
  </sheets>
  <definedNames/>
  <calcPr fullCalcOnLoad="1"/>
</workbook>
</file>

<file path=xl/sharedStrings.xml><?xml version="1.0" encoding="utf-8"?>
<sst xmlns="http://schemas.openxmlformats.org/spreadsheetml/2006/main" count="514" uniqueCount="109">
  <si>
    <t>LØNNSOMHETSUNDERSØKELSE FOR MATFISKPRODUKSJON</t>
  </si>
  <si>
    <t>FORKLARING</t>
  </si>
  <si>
    <t>Kilde: Fiskeridirektoratet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</si>
  <si>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</si>
  <si>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</si>
  <si>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</si>
  <si>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</si>
  <si>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</si>
  <si>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</si>
  <si>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UTVALG</t>
  </si>
  <si>
    <t>Antall selskap i utvalget</t>
  </si>
  <si>
    <t>stk</t>
  </si>
  <si>
    <t>RESULTATREGNSKAP</t>
  </si>
  <si>
    <t>kr</t>
  </si>
  <si>
    <t xml:space="preserve">   Forsikringsutbetaling</t>
  </si>
  <si>
    <t xml:space="preserve">   Annen driftsinntekt</t>
  </si>
  <si>
    <t>SUM DRIFTSINNTEKTER</t>
  </si>
  <si>
    <t xml:space="preserve">   Smoltkostnad</t>
  </si>
  <si>
    <t xml:space="preserve">   Fôrkostnad</t>
  </si>
  <si>
    <t xml:space="preserve">   Forsikringskostnad (fisk)</t>
  </si>
  <si>
    <t xml:space="preserve">   Beholdningsendring levende fisk (+/-) (beregnet)</t>
  </si>
  <si>
    <t xml:space="preserve">   Lønnskostnader inkl. kalk. eierlønn</t>
  </si>
  <si>
    <t xml:space="preserve">   Historiske avskrivninger (beregnet)</t>
  </si>
  <si>
    <t xml:space="preserve">   Annen driftskostnad</t>
  </si>
  <si>
    <t>SUM DRIFTSKOSTNADER</t>
  </si>
  <si>
    <t>DRIFTSRESULTAT</t>
  </si>
  <si>
    <t xml:space="preserve">   Finansinntekter</t>
  </si>
  <si>
    <t xml:space="preserve">   Finanskostnader</t>
  </si>
  <si>
    <t>ORD. RESULTAT FØR SKATTEKOSTNAD</t>
  </si>
  <si>
    <t>BALANSEREGNSKAP</t>
  </si>
  <si>
    <t xml:space="preserve">   Varige driftsmidler</t>
  </si>
  <si>
    <t xml:space="preserve">   Finansielle anleggsmidler</t>
  </si>
  <si>
    <t>SUM ANLEGGSMIDLER:</t>
  </si>
  <si>
    <t xml:space="preserve">   Beholdningsverdi fôrlager per 31.12.</t>
  </si>
  <si>
    <t xml:space="preserve">   Beholdningsverdi levende fisk per 31.12. (beregnet)</t>
  </si>
  <si>
    <t xml:space="preserve">   Fordringer og investeringer</t>
  </si>
  <si>
    <t xml:space="preserve">   Kontanter og bankinnskudd</t>
  </si>
  <si>
    <t>SUM OMLØPSMIDLER:</t>
  </si>
  <si>
    <t>SUM EIENDELER:</t>
  </si>
  <si>
    <t>Sum annen langsiktig gjeld</t>
  </si>
  <si>
    <t xml:space="preserve">   Gjeld til kredittinstitusjoner</t>
  </si>
  <si>
    <t xml:space="preserve">   Leverandørgjeld</t>
  </si>
  <si>
    <t xml:space="preserve">   Annen kortsiktig gjeld</t>
  </si>
  <si>
    <t>Sum kortsiktig gjeld</t>
  </si>
  <si>
    <t>SUM GJELD:</t>
  </si>
  <si>
    <t>SUM GJELD OG EGENKAPITAL:</t>
  </si>
  <si>
    <t>SALG, BEREGNET PRODUKSJON OG ANDRE BEREGENDE LØNNSOMHETSMÅL</t>
  </si>
  <si>
    <t>kg</t>
  </si>
  <si>
    <t>PRODUKSJON AV FISK (def. 2004)</t>
  </si>
  <si>
    <t>Produksjon per årsverk</t>
  </si>
  <si>
    <t>Antall årsverk</t>
  </si>
  <si>
    <t>Salgspris per kilo solgt laks</t>
  </si>
  <si>
    <t>Salgspris per kilo solgt regnbueørret</t>
  </si>
  <si>
    <t>Salgspris per kilo solgt fisk (laks og regnbueørret)</t>
  </si>
  <si>
    <t>Produksjonsverdi</t>
  </si>
  <si>
    <t>Produksjonsverdi per årsverk</t>
  </si>
  <si>
    <t>Kalk. rente på egenkapitalen</t>
  </si>
  <si>
    <t>Kalk. avskrivninger (blandet prinsipp)</t>
  </si>
  <si>
    <t>Lønnsevne</t>
  </si>
  <si>
    <t>Lønnsevne per årsverk</t>
  </si>
  <si>
    <t>BEREGNEDE NØKKELTALL</t>
  </si>
  <si>
    <t>Total rentabilitet</t>
  </si>
  <si>
    <t>%</t>
  </si>
  <si>
    <t>Driftsmargin</t>
  </si>
  <si>
    <t>Overskuddsgrad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</si>
  <si>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</si>
  <si>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</si>
  <si>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</si>
  <si>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</si>
  <si>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</si>
  <si>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</si>
  <si>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BEREGNEDE KOSTNADER PER KG PRODUSERT FISK</t>
  </si>
  <si>
    <t xml:space="preserve">   Smoltkostnad per kilo</t>
  </si>
  <si>
    <t xml:space="preserve">   Fôrkostnad per kilo</t>
  </si>
  <si>
    <t xml:space="preserve">   Forsikringskostnad per kilo</t>
  </si>
  <si>
    <t xml:space="preserve">   Lønnskostnad per kilo</t>
  </si>
  <si>
    <t xml:space="preserve">   Historiske avskrivninger per kilo</t>
  </si>
  <si>
    <t xml:space="preserve">   Annen driftskostnad per kilo</t>
  </si>
  <si>
    <t xml:space="preserve">   Netto finanskostnad per kilo</t>
  </si>
  <si>
    <t>PRODUKSJONSKOSTNAD PER KILO</t>
  </si>
  <si>
    <t xml:space="preserve">   Slaktekostnad per kilo</t>
  </si>
  <si>
    <t>SUM KOSTNAD PER KILO</t>
  </si>
  <si>
    <t>Antall konsern i utvalget</t>
  </si>
  <si>
    <t>GJENNOMSNITTSRESULTATER FOR GRUPPE 1 - SMÅ SELSKAP</t>
  </si>
  <si>
    <t xml:space="preserve">   Salgsinntekt av laks</t>
  </si>
  <si>
    <t xml:space="preserve">   Salgsinntekt av regnbueørret</t>
  </si>
  <si>
    <t xml:space="preserve">   Slaktekostnad inkl. fraktkostnad</t>
  </si>
  <si>
    <t xml:space="preserve">   Beholdningsendring frossenfisk (+/-)</t>
  </si>
  <si>
    <t xml:space="preserve">   Kostnad vedr. annen virksomhet</t>
  </si>
  <si>
    <t xml:space="preserve">   Beholdningsverdi frossenfisk per 31.12.</t>
  </si>
  <si>
    <t>Sum avsetning for forpliktelse</t>
  </si>
  <si>
    <t>SUM EGENKAPITAL (beregnet):</t>
  </si>
  <si>
    <t>Solgt mengde av laks</t>
  </si>
  <si>
    <t>Solgt mengde av regnbueørret</t>
  </si>
  <si>
    <t>GJENNOMSNITTSRESULTATER FOR GRUPPE 2 - MELLOMSTORE SELSKAP</t>
  </si>
  <si>
    <t>GJENNOMSNITTSRESULTATER FOR GRUPPE 3 - STORE SELSKAP</t>
  </si>
  <si>
    <t>Antall tillatelser i utvalget</t>
  </si>
  <si>
    <t>Gj. antall tillatelser per selskap</t>
  </si>
  <si>
    <t>Fôrfaktor (økonomisk)</t>
  </si>
  <si>
    <t>Gruppe 1 består av små selskap med 1 - 9 tillatelser</t>
  </si>
  <si>
    <t>Gruppe 2 består av mellomstore selskap med 10 - 19 tillatelser</t>
  </si>
  <si>
    <t>Gruppe 3 består av store selskap med 20 eller flere tillatelser</t>
  </si>
  <si>
    <t>GJENNOMSNITTSTALL PER SELSKAP FOR GRUPPE 1</t>
  </si>
  <si>
    <t>GJENNOMSNITTSTALL PER SELSKAP FOR GRUPPE 2</t>
  </si>
  <si>
    <t>GJENNOMSNITTSTALL PER SELSKAP FOR GRUPPE 3</t>
  </si>
  <si>
    <t>NB!</t>
  </si>
  <si>
    <t>For 2007 er tall for lønnskostnad og kalkulatorisk avskrivning justert for en liten beregningsfeil.</t>
  </si>
  <si>
    <t>Det betyr at noen tall for 2007 ikke er identisk med tidligere publiserte tall for 2007.</t>
  </si>
  <si>
    <t>Oppdatert: 5. november 2009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</si>
</sst>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</numFmts>
  <fonts count="4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11" fillId="33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1" fontId="8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2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2" fillId="0" borderId="0" xfId="0" applyNumberFormat="1" applyFont="1" applyAlignment="1">
      <alignment horizontal="right"/>
    </xf>
    <xf numFmtId="2" fontId="12" fillId="0" borderId="11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2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ht="18">
      <c r="A1" s="1" t="s">
        <v>0</v>
      </c>
    </row>
    <row r="2" ht="15.75">
      <c r="A2" s="2" t="s">
        <v>1</v>
      </c>
    </row>
    <row r="3" s="4" customFormat="1" ht="14.25">
      <c r="A3" s="3" t="s">
        <v>2</v>
      </c>
    </row>
    <row r="4" s="4" customFormat="1" ht="14.25">
      <c r="A4" s="3" t="str">
        <f>'Gruppe 1'!A5</f>
        <v>Oppdatert: 5. november 2009</v>
      </c>
    </row>
    <row r="5" s="4" customFormat="1" ht="14.25">
      <c r="A5" s="3"/>
    </row>
    <row r="6" s="4" customFormat="1" ht="15">
      <c r="A6" s="5"/>
    </row>
    <row r="7" s="4" customFormat="1" ht="15">
      <c r="A7" s="65" t="s">
        <v>105</v>
      </c>
    </row>
    <row r="8" s="4" customFormat="1" ht="14.25">
      <c r="A8" s="4" t="s">
        <v>106</v>
      </c>
    </row>
    <row r="9" s="4" customFormat="1" ht="14.25">
      <c r="A9" s="4" t="s">
        <v>107</v>
      </c>
    </row>
    <row r="10" s="4" customFormat="1" ht="14.25"/>
    <row r="11" ht="15">
      <c r="A11" s="6" t="s">
        <v>3</v>
      </c>
    </row>
    <row r="12" s="4" customFormat="1" ht="15">
      <c r="A12" s="4" t="s">
        <v>4</v>
      </c>
    </row>
    <row r="13" s="4" customFormat="1" ht="15">
      <c r="A13" s="5" t="s">
        <v>5</v>
      </c>
    </row>
    <row r="14" s="4" customFormat="1" ht="15">
      <c r="A14" s="5"/>
    </row>
    <row r="15" s="4" customFormat="1" ht="15">
      <c r="A15" s="6" t="s">
        <v>6</v>
      </c>
    </row>
    <row r="16" s="4" customFormat="1" ht="14.25">
      <c r="A16" s="4" t="s">
        <v>7</v>
      </c>
    </row>
    <row r="17" s="4" customFormat="1" ht="14.25">
      <c r="A17" s="4" t="s">
        <v>8</v>
      </c>
    </row>
    <row r="18" s="4" customFormat="1" ht="14.25"/>
    <row r="19" s="4" customFormat="1" ht="14.25"/>
    <row r="23" s="4" customFormat="1" ht="14.25">
      <c r="A23" s="8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5.28125" style="8" customWidth="1"/>
    <col min="2" max="2" width="3.57421875" style="8" customWidth="1"/>
    <col min="3" max="3" width="1.8515625" style="9" customWidth="1"/>
    <col min="5" max="5" width="1.8515625" style="9" customWidth="1"/>
    <col min="7" max="7" width="1.8515625" style="9" customWidth="1"/>
    <col min="9" max="9" width="1.8515625" style="9" customWidth="1"/>
    <col min="11" max="11" width="1.8515625" style="0" customWidth="1"/>
    <col min="13" max="13" width="1.8515625" style="0" customWidth="1"/>
  </cols>
  <sheetData>
    <row r="1" ht="20.25">
      <c r="A1" s="7" t="s">
        <v>0</v>
      </c>
    </row>
    <row r="2" ht="15.75">
      <c r="A2" s="2" t="s">
        <v>83</v>
      </c>
    </row>
    <row r="3" spans="1:9" s="8" customFormat="1" ht="14.25">
      <c r="A3" s="4" t="s">
        <v>99</v>
      </c>
      <c r="C3" s="9"/>
      <c r="E3" s="9"/>
      <c r="G3" s="9"/>
      <c r="I3" s="9"/>
    </row>
    <row r="4" spans="1:9" ht="14.25">
      <c r="A4" s="3" t="s">
        <v>2</v>
      </c>
      <c r="B4" s="4"/>
      <c r="C4" s="62"/>
      <c r="E4" s="4"/>
      <c r="G4" s="4"/>
      <c r="I4" s="4"/>
    </row>
    <row r="5" spans="1:3" s="4" customFormat="1" ht="14.25">
      <c r="A5" s="3" t="s">
        <v>108</v>
      </c>
      <c r="C5" s="62"/>
    </row>
    <row r="8" ht="15">
      <c r="A8" s="5" t="s">
        <v>9</v>
      </c>
    </row>
    <row r="9" spans="1:14" ht="12.75">
      <c r="A9" s="10"/>
      <c r="B9" s="11"/>
      <c r="C9" s="12"/>
      <c r="D9" s="36">
        <v>2008</v>
      </c>
      <c r="E9" s="12"/>
      <c r="F9" s="36">
        <v>2007</v>
      </c>
      <c r="G9" s="12"/>
      <c r="H9" s="36">
        <v>2006</v>
      </c>
      <c r="I9" s="12"/>
      <c r="J9" s="36">
        <v>2005</v>
      </c>
      <c r="L9" s="36">
        <v>2004</v>
      </c>
      <c r="N9" s="36">
        <v>2003</v>
      </c>
    </row>
    <row r="10" spans="1:14" ht="12.75">
      <c r="A10" s="8" t="s">
        <v>10</v>
      </c>
      <c r="B10" s="8" t="s">
        <v>11</v>
      </c>
      <c r="D10" s="37">
        <v>76</v>
      </c>
      <c r="F10" s="37">
        <v>75</v>
      </c>
      <c r="H10" s="37">
        <v>87</v>
      </c>
      <c r="J10" s="37">
        <v>99</v>
      </c>
      <c r="L10" s="37">
        <v>105</v>
      </c>
      <c r="N10" s="37">
        <v>115</v>
      </c>
    </row>
    <row r="11" spans="1:14" ht="12.75">
      <c r="A11" s="8" t="s">
        <v>82</v>
      </c>
      <c r="B11" s="8" t="s">
        <v>11</v>
      </c>
      <c r="D11" s="37">
        <v>54</v>
      </c>
      <c r="F11" s="37">
        <v>58</v>
      </c>
      <c r="H11" s="37">
        <v>78</v>
      </c>
      <c r="J11" s="37">
        <v>88</v>
      </c>
      <c r="L11" s="37">
        <v>94</v>
      </c>
      <c r="N11" s="37">
        <v>100</v>
      </c>
    </row>
    <row r="12" spans="1:14" ht="12.75">
      <c r="A12" s="8" t="s">
        <v>96</v>
      </c>
      <c r="B12" s="8" t="s">
        <v>11</v>
      </c>
      <c r="D12" s="37">
        <v>220</v>
      </c>
      <c r="F12" s="37">
        <v>210</v>
      </c>
      <c r="H12" s="37">
        <v>218</v>
      </c>
      <c r="J12" s="37">
        <v>244</v>
      </c>
      <c r="L12" s="37">
        <v>261</v>
      </c>
      <c r="N12" s="37">
        <v>241</v>
      </c>
    </row>
    <row r="13" spans="1:14" ht="12.75">
      <c r="A13" s="13" t="s">
        <v>97</v>
      </c>
      <c r="B13" s="13" t="s">
        <v>11</v>
      </c>
      <c r="C13" s="63"/>
      <c r="D13" s="38">
        <f>D12/D11</f>
        <v>4.074074074074074</v>
      </c>
      <c r="F13" s="38">
        <f>F12/F11</f>
        <v>3.6206896551724137</v>
      </c>
      <c r="H13" s="38">
        <f>H12/H11</f>
        <v>2.7948717948717947</v>
      </c>
      <c r="J13" s="38">
        <f>J12/J11</f>
        <v>2.772727272727273</v>
      </c>
      <c r="L13" s="38">
        <f>L12/L11</f>
        <v>2.776595744680851</v>
      </c>
      <c r="N13" s="38">
        <f>N12/N11</f>
        <v>2.41</v>
      </c>
    </row>
    <row r="14" ht="12.75">
      <c r="A14" s="14"/>
    </row>
    <row r="16" spans="1:9" ht="15">
      <c r="A16" s="15" t="s">
        <v>12</v>
      </c>
      <c r="B16" s="16"/>
      <c r="C16" s="17"/>
      <c r="E16" s="17"/>
      <c r="G16" s="17"/>
      <c r="I16" s="17"/>
    </row>
    <row r="17" spans="1:9" ht="12.75">
      <c r="A17" s="18" t="s">
        <v>102</v>
      </c>
      <c r="B17" s="16"/>
      <c r="C17" s="17"/>
      <c r="E17" s="17"/>
      <c r="G17" s="17"/>
      <c r="I17" s="17"/>
    </row>
    <row r="18" spans="1:14" ht="12.75">
      <c r="A18" s="10"/>
      <c r="B18" s="19"/>
      <c r="C18" s="20"/>
      <c r="D18" s="36">
        <v>2008</v>
      </c>
      <c r="E18" s="20"/>
      <c r="F18" s="36">
        <v>2007</v>
      </c>
      <c r="G18" s="20"/>
      <c r="H18" s="36">
        <v>2006</v>
      </c>
      <c r="I18" s="20"/>
      <c r="J18" s="36">
        <v>2005</v>
      </c>
      <c r="L18" s="36">
        <v>2004</v>
      </c>
      <c r="N18" s="36">
        <v>2003</v>
      </c>
    </row>
    <row r="19" spans="1:14" ht="12.75">
      <c r="A19" s="21" t="s">
        <v>84</v>
      </c>
      <c r="B19" s="21" t="s">
        <v>13</v>
      </c>
      <c r="C19" s="22"/>
      <c r="D19" s="57">
        <v>52771905.0526316</v>
      </c>
      <c r="E19" s="22"/>
      <c r="F19" s="57">
        <v>49175525.68</v>
      </c>
      <c r="G19" s="22"/>
      <c r="H19" s="39">
        <v>45244494</v>
      </c>
      <c r="I19" s="22"/>
      <c r="J19" s="39">
        <v>31629213</v>
      </c>
      <c r="L19" s="39">
        <v>26079068</v>
      </c>
      <c r="N19" s="39">
        <v>19836545</v>
      </c>
    </row>
    <row r="20" spans="1:14" ht="12.75">
      <c r="A20" s="21" t="s">
        <v>85</v>
      </c>
      <c r="B20" s="21" t="s">
        <v>13</v>
      </c>
      <c r="C20" s="22"/>
      <c r="D20" s="57">
        <v>5528498.48684211</v>
      </c>
      <c r="E20" s="22"/>
      <c r="F20" s="57">
        <v>4784766.34666667</v>
      </c>
      <c r="G20" s="22"/>
      <c r="H20" s="39">
        <v>7245990</v>
      </c>
      <c r="I20" s="22"/>
      <c r="J20" s="39">
        <v>4812684</v>
      </c>
      <c r="L20" s="39">
        <v>5253472</v>
      </c>
      <c r="N20" s="39">
        <v>3543630</v>
      </c>
    </row>
    <row r="21" spans="1:14" ht="12.75">
      <c r="A21" s="21" t="s">
        <v>14</v>
      </c>
      <c r="B21" s="21" t="s">
        <v>13</v>
      </c>
      <c r="C21" s="22"/>
      <c r="D21" s="57">
        <v>331456.171052632</v>
      </c>
      <c r="E21" s="22"/>
      <c r="F21" s="57">
        <v>170034.066666667</v>
      </c>
      <c r="G21" s="22"/>
      <c r="H21" s="39">
        <v>116168</v>
      </c>
      <c r="I21" s="22"/>
      <c r="J21" s="39">
        <v>147052</v>
      </c>
      <c r="L21" s="39">
        <v>144724</v>
      </c>
      <c r="N21" s="39">
        <v>130837</v>
      </c>
    </row>
    <row r="22" spans="1:14" ht="12.75">
      <c r="A22" s="21" t="s">
        <v>15</v>
      </c>
      <c r="B22" s="21" t="s">
        <v>13</v>
      </c>
      <c r="C22" s="22"/>
      <c r="D22" s="57">
        <v>2025512.88157895</v>
      </c>
      <c r="E22" s="22"/>
      <c r="F22" s="57">
        <v>1444666.8</v>
      </c>
      <c r="G22" s="22"/>
      <c r="H22" s="39">
        <v>1356279</v>
      </c>
      <c r="I22" s="22"/>
      <c r="J22" s="39">
        <v>1022433</v>
      </c>
      <c r="L22" s="39">
        <v>1184407</v>
      </c>
      <c r="N22" s="39">
        <v>883957</v>
      </c>
    </row>
    <row r="23" spans="1:14" ht="12.75">
      <c r="A23" s="23" t="s">
        <v>16</v>
      </c>
      <c r="B23" s="23" t="s">
        <v>13</v>
      </c>
      <c r="C23" s="24"/>
      <c r="D23" s="40">
        <f>SUM(D19:D22)</f>
        <v>60657372.5921053</v>
      </c>
      <c r="E23" s="24"/>
      <c r="F23" s="40">
        <f>SUM(F19:F22)</f>
        <v>55574992.89333334</v>
      </c>
      <c r="G23" s="24"/>
      <c r="H23" s="40">
        <f>SUM(H19:H22)</f>
        <v>53962931</v>
      </c>
      <c r="I23" s="24"/>
      <c r="J23" s="40">
        <f>SUM(J19:J22)</f>
        <v>37611382</v>
      </c>
      <c r="L23" s="40">
        <f>SUM(L19:L22)</f>
        <v>32661671</v>
      </c>
      <c r="N23" s="40">
        <f>SUM(N19:N22)</f>
        <v>24394969</v>
      </c>
    </row>
    <row r="24" spans="1:14" ht="12.75">
      <c r="A24" s="23"/>
      <c r="B24" s="23"/>
      <c r="C24" s="24"/>
      <c r="D24" s="41"/>
      <c r="E24" s="24"/>
      <c r="F24" s="41"/>
      <c r="G24" s="24"/>
      <c r="H24" s="41"/>
      <c r="I24" s="24"/>
      <c r="J24" s="41"/>
      <c r="L24" s="41"/>
      <c r="N24" s="41"/>
    </row>
    <row r="25" spans="1:14" ht="12.75">
      <c r="A25" s="21" t="s">
        <v>17</v>
      </c>
      <c r="B25" s="21" t="s">
        <v>13</v>
      </c>
      <c r="C25" s="22"/>
      <c r="D25" s="57">
        <v>7685988.81578947</v>
      </c>
      <c r="E25" s="22"/>
      <c r="F25" s="57">
        <v>7054671.48</v>
      </c>
      <c r="G25" s="22"/>
      <c r="H25" s="39">
        <v>4822039</v>
      </c>
      <c r="I25" s="22"/>
      <c r="J25" s="39">
        <v>3735152</v>
      </c>
      <c r="L25" s="39">
        <v>3649105</v>
      </c>
      <c r="N25" s="39">
        <v>2730342</v>
      </c>
    </row>
    <row r="26" spans="1:14" ht="12.75">
      <c r="A26" s="21" t="s">
        <v>18</v>
      </c>
      <c r="B26" s="21" t="s">
        <v>13</v>
      </c>
      <c r="C26" s="22"/>
      <c r="D26" s="57">
        <v>28936221.4078947</v>
      </c>
      <c r="E26" s="22"/>
      <c r="F26" s="57">
        <v>26101390.8933333</v>
      </c>
      <c r="G26" s="22"/>
      <c r="H26" s="39">
        <v>20380868</v>
      </c>
      <c r="I26" s="22"/>
      <c r="J26" s="39">
        <v>15119536</v>
      </c>
      <c r="L26" s="39">
        <v>14556665</v>
      </c>
      <c r="N26" s="39">
        <v>13613779</v>
      </c>
    </row>
    <row r="27" spans="1:14" ht="12.75">
      <c r="A27" s="21" t="s">
        <v>19</v>
      </c>
      <c r="B27" s="21" t="s">
        <v>13</v>
      </c>
      <c r="C27" s="22"/>
      <c r="D27" s="57">
        <v>477524.421052632</v>
      </c>
      <c r="E27" s="22"/>
      <c r="F27" s="57">
        <v>454834.573333333</v>
      </c>
      <c r="G27" s="22"/>
      <c r="H27" s="39">
        <v>425664</v>
      </c>
      <c r="I27" s="22"/>
      <c r="J27" s="39">
        <v>428388</v>
      </c>
      <c r="L27" s="39">
        <v>440761</v>
      </c>
      <c r="N27" s="39">
        <v>400744</v>
      </c>
    </row>
    <row r="28" spans="1:14" ht="12.75">
      <c r="A28" s="21" t="s">
        <v>86</v>
      </c>
      <c r="B28" s="21" t="s">
        <v>13</v>
      </c>
      <c r="C28" s="22"/>
      <c r="D28" s="57">
        <v>6861771.72368421</v>
      </c>
      <c r="E28" s="22"/>
      <c r="F28" s="57">
        <v>5825707.53333333</v>
      </c>
      <c r="G28" s="22"/>
      <c r="H28" s="39">
        <v>4515359</v>
      </c>
      <c r="I28" s="22"/>
      <c r="J28" s="39">
        <v>4097105</v>
      </c>
      <c r="L28" s="39">
        <v>3586485</v>
      </c>
      <c r="N28" s="39">
        <v>3216117</v>
      </c>
    </row>
    <row r="29" spans="1:14" ht="12.75">
      <c r="A29" s="21" t="s">
        <v>20</v>
      </c>
      <c r="B29" s="21" t="s">
        <v>13</v>
      </c>
      <c r="C29" s="22"/>
      <c r="D29" s="57">
        <v>3641723.30263158</v>
      </c>
      <c r="E29" s="22"/>
      <c r="F29" s="57">
        <v>3215934.58666667</v>
      </c>
      <c r="G29" s="22"/>
      <c r="H29" s="39">
        <v>2463831</v>
      </c>
      <c r="I29" s="22"/>
      <c r="J29" s="39">
        <v>1815269</v>
      </c>
      <c r="L29" s="39">
        <v>320085</v>
      </c>
      <c r="N29" s="39">
        <v>690905</v>
      </c>
    </row>
    <row r="30" spans="1:14" ht="12.75">
      <c r="A30" s="21" t="s">
        <v>87</v>
      </c>
      <c r="B30" s="21" t="s">
        <v>13</v>
      </c>
      <c r="C30" s="22"/>
      <c r="D30" s="57">
        <v>-88843.6184210526</v>
      </c>
      <c r="E30" s="22"/>
      <c r="F30" s="57">
        <v>-133279.546666667</v>
      </c>
      <c r="G30" s="22"/>
      <c r="H30" s="39">
        <v>424656</v>
      </c>
      <c r="I30" s="22"/>
      <c r="J30" s="39">
        <v>-200491</v>
      </c>
      <c r="L30" s="39">
        <v>-606758</v>
      </c>
      <c r="N30" s="39">
        <v>154923</v>
      </c>
    </row>
    <row r="31" spans="1:14" ht="12.75">
      <c r="A31" s="21" t="s">
        <v>21</v>
      </c>
      <c r="B31" s="21" t="s">
        <v>13</v>
      </c>
      <c r="C31" s="22"/>
      <c r="D31" s="57">
        <v>3545996.80263158</v>
      </c>
      <c r="E31" s="22"/>
      <c r="F31" s="57">
        <v>3368470</v>
      </c>
      <c r="G31" s="22"/>
      <c r="H31" s="39">
        <v>2826890</v>
      </c>
      <c r="I31" s="22"/>
      <c r="J31" s="39">
        <v>2268568</v>
      </c>
      <c r="L31" s="39">
        <v>2174466</v>
      </c>
      <c r="N31" s="39">
        <v>1948799</v>
      </c>
    </row>
    <row r="32" spans="1:14" ht="12.75">
      <c r="A32" s="21" t="s">
        <v>22</v>
      </c>
      <c r="B32" s="21" t="s">
        <v>13</v>
      </c>
      <c r="C32" s="22"/>
      <c r="D32" s="57">
        <v>2080733</v>
      </c>
      <c r="E32" s="22"/>
      <c r="F32" s="57">
        <v>1622663</v>
      </c>
      <c r="G32" s="22"/>
      <c r="H32" s="39">
        <v>1315468</v>
      </c>
      <c r="I32" s="22"/>
      <c r="J32" s="39">
        <v>1276759</v>
      </c>
      <c r="L32" s="39">
        <v>1276315</v>
      </c>
      <c r="N32" s="39">
        <v>1232494</v>
      </c>
    </row>
    <row r="33" spans="1:14" ht="12.75">
      <c r="A33" s="21" t="s">
        <v>88</v>
      </c>
      <c r="B33" s="21" t="s">
        <v>13</v>
      </c>
      <c r="C33" s="22"/>
      <c r="D33" s="57">
        <v>454289.592105263</v>
      </c>
      <c r="E33" s="22"/>
      <c r="F33" s="57">
        <v>156777.333333333</v>
      </c>
      <c r="G33" s="22"/>
      <c r="H33" s="39">
        <v>152419</v>
      </c>
      <c r="I33" s="22"/>
      <c r="J33" s="39">
        <v>126353</v>
      </c>
      <c r="L33" s="39">
        <v>297321</v>
      </c>
      <c r="N33" s="39">
        <v>317037</v>
      </c>
    </row>
    <row r="34" spans="1:14" ht="12.75">
      <c r="A34" s="21" t="s">
        <v>23</v>
      </c>
      <c r="B34" s="21" t="s">
        <v>13</v>
      </c>
      <c r="C34" s="22"/>
      <c r="D34" s="57">
        <v>8909055.63157895</v>
      </c>
      <c r="E34" s="22"/>
      <c r="F34" s="57">
        <v>7139054.74666667</v>
      </c>
      <c r="G34" s="22"/>
      <c r="H34" s="39">
        <v>6739060</v>
      </c>
      <c r="I34" s="22"/>
      <c r="J34" s="39">
        <v>3751093</v>
      </c>
      <c r="L34" s="39">
        <v>3999065</v>
      </c>
      <c r="N34" s="39">
        <v>3170982</v>
      </c>
    </row>
    <row r="35" spans="1:14" ht="12.75">
      <c r="A35" s="23" t="s">
        <v>24</v>
      </c>
      <c r="B35" s="23" t="s">
        <v>13</v>
      </c>
      <c r="C35" s="24"/>
      <c r="D35" s="40">
        <f>D25+D26+D27+D28-D29-D30+D31+D32+D33+D34</f>
        <v>55398701.71052629</v>
      </c>
      <c r="E35" s="24"/>
      <c r="F35" s="40">
        <f>F25+F26+F27+F28-F29-F30+F31+F32+F33+F34</f>
        <v>48640914.519999966</v>
      </c>
      <c r="G35" s="24"/>
      <c r="H35" s="40">
        <f>H25+H26+H27+H28-H29-H30+H31+H32+H33+H34</f>
        <v>38289280</v>
      </c>
      <c r="I35" s="24"/>
      <c r="J35" s="40">
        <f>J25+J26+J27+J28-J29-J30+J31+J32+J33+J34</f>
        <v>29188176</v>
      </c>
      <c r="L35" s="40">
        <f>L25+L26+L27+L28-L29-L30+L31+L32+L33+L34</f>
        <v>30266856</v>
      </c>
      <c r="N35" s="40">
        <f>N25+N26+N27+N28-N29-N30+N31+N32+N33+N34</f>
        <v>25784466</v>
      </c>
    </row>
    <row r="36" spans="1:14" ht="12.75">
      <c r="A36" s="23"/>
      <c r="B36" s="23"/>
      <c r="C36" s="24"/>
      <c r="D36" s="40"/>
      <c r="E36" s="24"/>
      <c r="F36" s="40"/>
      <c r="G36" s="24"/>
      <c r="H36" s="40"/>
      <c r="I36" s="24"/>
      <c r="J36" s="40"/>
      <c r="L36" s="40"/>
      <c r="N36" s="40"/>
    </row>
    <row r="37" spans="1:14" ht="12.75">
      <c r="A37" s="23" t="s">
        <v>25</v>
      </c>
      <c r="B37" s="23" t="s">
        <v>13</v>
      </c>
      <c r="C37" s="24"/>
      <c r="D37" s="40">
        <f>D23-D35</f>
        <v>5258670.881579012</v>
      </c>
      <c r="E37" s="24"/>
      <c r="F37" s="40">
        <f>F23-F35</f>
        <v>6934078.373333372</v>
      </c>
      <c r="G37" s="24"/>
      <c r="H37" s="40">
        <f>H23-H35</f>
        <v>15673651</v>
      </c>
      <c r="I37" s="24"/>
      <c r="J37" s="40">
        <f>J23-J35</f>
        <v>8423206</v>
      </c>
      <c r="L37" s="40">
        <f>L23-L35</f>
        <v>2394815</v>
      </c>
      <c r="N37" s="40">
        <f>N23-N35</f>
        <v>-1389497</v>
      </c>
    </row>
    <row r="38" spans="1:9" ht="12.75">
      <c r="A38" s="23"/>
      <c r="B38" s="23"/>
      <c r="C38" s="24"/>
      <c r="E38" s="24"/>
      <c r="G38" s="24"/>
      <c r="I38" s="24"/>
    </row>
    <row r="39" spans="1:14" ht="12.75">
      <c r="A39" s="21" t="s">
        <v>26</v>
      </c>
      <c r="B39" s="21" t="s">
        <v>13</v>
      </c>
      <c r="C39" s="22"/>
      <c r="D39" s="42">
        <v>1083784.82894737</v>
      </c>
      <c r="E39" s="22"/>
      <c r="F39" s="42">
        <v>471092.12</v>
      </c>
      <c r="G39" s="22"/>
      <c r="H39" s="42">
        <v>780836</v>
      </c>
      <c r="I39" s="22"/>
      <c r="J39" s="42">
        <v>513712</v>
      </c>
      <c r="L39" s="42">
        <v>141157</v>
      </c>
      <c r="N39" s="42">
        <v>297918</v>
      </c>
    </row>
    <row r="40" spans="1:14" ht="12.75">
      <c r="A40" s="21" t="s">
        <v>27</v>
      </c>
      <c r="B40" s="21" t="s">
        <v>13</v>
      </c>
      <c r="C40" s="22"/>
      <c r="D40" s="42">
        <v>3020037.38157895</v>
      </c>
      <c r="E40" s="22"/>
      <c r="F40" s="42">
        <v>1341042.33333333</v>
      </c>
      <c r="G40" s="22"/>
      <c r="H40" s="42">
        <v>1077180</v>
      </c>
      <c r="I40" s="22"/>
      <c r="J40" s="42">
        <v>1570168</v>
      </c>
      <c r="L40" s="42">
        <v>1184315</v>
      </c>
      <c r="N40" s="42">
        <v>1628087</v>
      </c>
    </row>
    <row r="41" spans="1:14" ht="12.75">
      <c r="A41" s="25" t="s">
        <v>28</v>
      </c>
      <c r="B41" s="25" t="s">
        <v>13</v>
      </c>
      <c r="C41" s="24"/>
      <c r="D41" s="40">
        <f>D37+D39-D40</f>
        <v>3322418.3289474314</v>
      </c>
      <c r="E41" s="24"/>
      <c r="F41" s="40">
        <f>F37+F39-F40</f>
        <v>6064128.160000042</v>
      </c>
      <c r="G41" s="24"/>
      <c r="H41" s="40">
        <f>H37+H39-H40</f>
        <v>15377307</v>
      </c>
      <c r="I41" s="24"/>
      <c r="J41" s="40">
        <f>J37+J39-J40</f>
        <v>7366750</v>
      </c>
      <c r="L41" s="40">
        <f>L37+L39-L40</f>
        <v>1351657</v>
      </c>
      <c r="N41" s="40">
        <f>N37+N39-N40</f>
        <v>-2719666</v>
      </c>
    </row>
    <row r="42" ht="12.75">
      <c r="A42" s="14"/>
    </row>
    <row r="43" ht="12.75">
      <c r="A43" s="14"/>
    </row>
    <row r="44" spans="1:9" ht="15">
      <c r="A44" s="15" t="s">
        <v>29</v>
      </c>
      <c r="B44" s="16"/>
      <c r="C44" s="17"/>
      <c r="E44" s="17"/>
      <c r="G44" s="17"/>
      <c r="I44" s="17"/>
    </row>
    <row r="45" spans="1:9" ht="12.75">
      <c r="A45" s="18" t="s">
        <v>102</v>
      </c>
      <c r="B45" s="16"/>
      <c r="C45" s="17"/>
      <c r="E45" s="17"/>
      <c r="G45" s="17"/>
      <c r="I45" s="17"/>
    </row>
    <row r="46" spans="1:14" ht="12.75">
      <c r="A46" s="10"/>
      <c r="B46" s="19"/>
      <c r="C46" s="20"/>
      <c r="D46" s="36">
        <v>2008</v>
      </c>
      <c r="E46" s="20"/>
      <c r="F46" s="36">
        <v>2007</v>
      </c>
      <c r="G46" s="20"/>
      <c r="H46" s="36">
        <v>2006</v>
      </c>
      <c r="I46" s="20"/>
      <c r="J46" s="36">
        <v>2005</v>
      </c>
      <c r="L46" s="36">
        <v>2004</v>
      </c>
      <c r="N46" s="36">
        <v>2003</v>
      </c>
    </row>
    <row r="47" spans="1:14" ht="12.75">
      <c r="A47" s="26" t="s">
        <v>30</v>
      </c>
      <c r="B47" s="27" t="s">
        <v>13</v>
      </c>
      <c r="C47" s="20"/>
      <c r="D47" s="57">
        <v>21960254.9078947</v>
      </c>
      <c r="E47" s="20"/>
      <c r="F47" s="57">
        <v>17321625.04</v>
      </c>
      <c r="G47" s="20"/>
      <c r="H47" s="44">
        <v>12139169</v>
      </c>
      <c r="I47" s="20"/>
      <c r="J47" s="44">
        <v>11329035</v>
      </c>
      <c r="L47" s="44">
        <v>11210486</v>
      </c>
      <c r="N47" s="44">
        <v>10197105</v>
      </c>
    </row>
    <row r="48" spans="1:14" ht="12.75">
      <c r="A48" s="26" t="s">
        <v>31</v>
      </c>
      <c r="B48" s="27" t="s">
        <v>13</v>
      </c>
      <c r="C48" s="20"/>
      <c r="D48" s="57">
        <v>6562806.46052632</v>
      </c>
      <c r="E48" s="20"/>
      <c r="F48" s="57">
        <v>5364251.81333333</v>
      </c>
      <c r="G48" s="20"/>
      <c r="H48" s="44">
        <v>4223795</v>
      </c>
      <c r="I48" s="20"/>
      <c r="J48" s="44">
        <v>4291389</v>
      </c>
      <c r="L48" s="44">
        <v>3256555</v>
      </c>
      <c r="N48" s="44">
        <v>3143101</v>
      </c>
    </row>
    <row r="49" spans="1:14" ht="12.75">
      <c r="A49" s="28" t="s">
        <v>32</v>
      </c>
      <c r="B49" s="29" t="s">
        <v>13</v>
      </c>
      <c r="C49" s="12"/>
      <c r="D49" s="45">
        <f>SUM(D47:D48)</f>
        <v>28523061.36842102</v>
      </c>
      <c r="E49" s="12"/>
      <c r="F49" s="45">
        <f>SUM(F47:F48)</f>
        <v>22685876.853333328</v>
      </c>
      <c r="G49" s="12"/>
      <c r="H49" s="45">
        <f>SUM(H47:H48)</f>
        <v>16362964</v>
      </c>
      <c r="I49" s="12"/>
      <c r="J49" s="45">
        <f>SUM(J47:J48)</f>
        <v>15620424</v>
      </c>
      <c r="L49" s="45">
        <f>SUM(L47:L48)</f>
        <v>14467041</v>
      </c>
      <c r="N49" s="45">
        <f>SUM(N47:N48)</f>
        <v>13340206</v>
      </c>
    </row>
    <row r="50" spans="1:14" ht="12.75">
      <c r="A50" s="26" t="s">
        <v>33</v>
      </c>
      <c r="B50" s="27" t="s">
        <v>13</v>
      </c>
      <c r="C50" s="20"/>
      <c r="D50" s="57">
        <v>1008305.43421053</v>
      </c>
      <c r="E50" s="20"/>
      <c r="F50" s="57">
        <v>749872.733333333</v>
      </c>
      <c r="G50" s="20"/>
      <c r="H50" s="44">
        <v>670940</v>
      </c>
      <c r="I50" s="20"/>
      <c r="J50" s="44">
        <v>612768</v>
      </c>
      <c r="L50" s="44">
        <v>510042</v>
      </c>
      <c r="N50" s="44">
        <v>462064</v>
      </c>
    </row>
    <row r="51" spans="1:14" ht="12.75">
      <c r="A51" s="26" t="s">
        <v>34</v>
      </c>
      <c r="B51" s="27" t="s">
        <v>13</v>
      </c>
      <c r="C51" s="20"/>
      <c r="D51" s="57">
        <v>26539734.1578947</v>
      </c>
      <c r="E51" s="20"/>
      <c r="F51" s="57">
        <v>16839414.4933333</v>
      </c>
      <c r="G51" s="20"/>
      <c r="H51" s="44">
        <v>18099407</v>
      </c>
      <c r="I51" s="20"/>
      <c r="J51" s="44">
        <v>16102700</v>
      </c>
      <c r="L51" s="44">
        <v>15758440</v>
      </c>
      <c r="N51" s="44">
        <v>14525232</v>
      </c>
    </row>
    <row r="52" spans="1:14" ht="12.75">
      <c r="A52" s="26" t="s">
        <v>89</v>
      </c>
      <c r="B52" s="27" t="s">
        <v>13</v>
      </c>
      <c r="C52" s="20"/>
      <c r="D52" s="57">
        <v>39249.6184210526</v>
      </c>
      <c r="E52" s="20"/>
      <c r="F52" s="57">
        <v>217334.48</v>
      </c>
      <c r="G52" s="20"/>
      <c r="H52" s="44">
        <v>957050</v>
      </c>
      <c r="I52" s="20"/>
      <c r="J52" s="44">
        <v>488010</v>
      </c>
      <c r="L52" s="44">
        <v>642626</v>
      </c>
      <c r="N52" s="44">
        <v>1223059</v>
      </c>
    </row>
    <row r="53" spans="1:14" ht="12.75">
      <c r="A53" s="26" t="s">
        <v>35</v>
      </c>
      <c r="B53" s="27" t="s">
        <v>13</v>
      </c>
      <c r="C53" s="20"/>
      <c r="D53" s="57">
        <v>11876316.7894737</v>
      </c>
      <c r="E53" s="20"/>
      <c r="F53" s="57">
        <v>9984440.65333333</v>
      </c>
      <c r="G53" s="20"/>
      <c r="H53" s="44">
        <v>9503999</v>
      </c>
      <c r="I53" s="20"/>
      <c r="J53" s="44">
        <v>6588804</v>
      </c>
      <c r="L53" s="44">
        <v>5562715</v>
      </c>
      <c r="N53" s="44">
        <v>5022188</v>
      </c>
    </row>
    <row r="54" spans="1:14" ht="12.75">
      <c r="A54" s="26" t="s">
        <v>36</v>
      </c>
      <c r="B54" s="27" t="s">
        <v>13</v>
      </c>
      <c r="C54" s="20"/>
      <c r="D54" s="57">
        <v>2729550.11842105</v>
      </c>
      <c r="E54" s="20"/>
      <c r="F54" s="57">
        <v>3474020.62666667</v>
      </c>
      <c r="G54" s="20"/>
      <c r="H54" s="44">
        <v>4840093</v>
      </c>
      <c r="I54" s="20"/>
      <c r="J54" s="44">
        <v>2996557</v>
      </c>
      <c r="L54" s="44">
        <v>1022623</v>
      </c>
      <c r="N54" s="44">
        <v>987932</v>
      </c>
    </row>
    <row r="55" spans="1:14" ht="12.75">
      <c r="A55" s="28" t="s">
        <v>37</v>
      </c>
      <c r="B55" s="29" t="s">
        <v>13</v>
      </c>
      <c r="C55" s="12"/>
      <c r="D55" s="45">
        <f>SUM(D50:D54)</f>
        <v>42193156.11842103</v>
      </c>
      <c r="E55" s="12"/>
      <c r="F55" s="45">
        <f>SUM(F50:F54)</f>
        <v>31265082.98666663</v>
      </c>
      <c r="G55" s="12"/>
      <c r="H55" s="45">
        <f>SUM(H50:H54)</f>
        <v>34071489</v>
      </c>
      <c r="I55" s="12"/>
      <c r="J55" s="45">
        <f>SUM(J50:J54)</f>
        <v>26788839</v>
      </c>
      <c r="L55" s="45">
        <f>SUM(L50:L54)</f>
        <v>23496446</v>
      </c>
      <c r="N55" s="45">
        <f>SUM(N50:N54)</f>
        <v>22220475</v>
      </c>
    </row>
    <row r="56" spans="1:14" ht="12.75">
      <c r="A56" s="28" t="s">
        <v>38</v>
      </c>
      <c r="B56" s="27" t="s">
        <v>13</v>
      </c>
      <c r="C56" s="20"/>
      <c r="D56" s="45">
        <f>D49+D55</f>
        <v>70716217.48684205</v>
      </c>
      <c r="E56" s="20"/>
      <c r="F56" s="45">
        <f>F49+F55</f>
        <v>53950959.83999996</v>
      </c>
      <c r="G56" s="20"/>
      <c r="H56" s="45">
        <f>H49+H55</f>
        <v>50434453</v>
      </c>
      <c r="I56" s="20"/>
      <c r="J56" s="45">
        <f>J49+J55</f>
        <v>42409263</v>
      </c>
      <c r="L56" s="45">
        <f>L49+L55</f>
        <v>37963487</v>
      </c>
      <c r="N56" s="45">
        <f>N49+N55</f>
        <v>35560681</v>
      </c>
    </row>
    <row r="57" spans="1:14" ht="12.75">
      <c r="A57" s="28"/>
      <c r="B57" s="27"/>
      <c r="C57" s="20"/>
      <c r="D57" s="45"/>
      <c r="E57" s="20"/>
      <c r="F57" s="45"/>
      <c r="G57" s="20"/>
      <c r="H57" s="45"/>
      <c r="I57" s="20"/>
      <c r="J57" s="45"/>
      <c r="L57" s="45"/>
      <c r="N57" s="45"/>
    </row>
    <row r="58" spans="1:14" ht="12.75">
      <c r="A58" s="28" t="s">
        <v>91</v>
      </c>
      <c r="B58" s="29" t="s">
        <v>13</v>
      </c>
      <c r="C58" s="12"/>
      <c r="D58" s="45">
        <f>D56-D65</f>
        <v>21075471.131578945</v>
      </c>
      <c r="E58" s="20"/>
      <c r="F58" s="45">
        <f>F56-F65</f>
        <v>12644287.879999973</v>
      </c>
      <c r="G58" s="20"/>
      <c r="H58" s="45">
        <f>H56-H65</f>
        <v>16692814</v>
      </c>
      <c r="I58" s="20"/>
      <c r="J58" s="45">
        <f>J56-J65</f>
        <v>11412678</v>
      </c>
      <c r="L58" s="45">
        <f>L56-L65</f>
        <v>8143551</v>
      </c>
      <c r="N58" s="45">
        <f>N56-N65</f>
        <v>7847959</v>
      </c>
    </row>
    <row r="59" spans="1:14" ht="12.75">
      <c r="A59" s="26" t="s">
        <v>90</v>
      </c>
      <c r="B59" s="27" t="s">
        <v>13</v>
      </c>
      <c r="C59" s="20"/>
      <c r="D59" s="57">
        <v>8328653.64473684</v>
      </c>
      <c r="E59" s="20"/>
      <c r="F59" s="57">
        <v>6795474.37333333</v>
      </c>
      <c r="G59" s="20"/>
      <c r="H59" s="44">
        <v>6021292</v>
      </c>
      <c r="I59" s="20"/>
      <c r="J59" s="44">
        <v>3541139</v>
      </c>
      <c r="L59" s="44">
        <v>2529263</v>
      </c>
      <c r="N59" s="44">
        <v>2237342</v>
      </c>
    </row>
    <row r="60" spans="1:14" ht="12.75">
      <c r="A60" s="26" t="s">
        <v>39</v>
      </c>
      <c r="B60" s="27" t="s">
        <v>13</v>
      </c>
      <c r="C60" s="20"/>
      <c r="D60" s="57">
        <v>17824453.2631579</v>
      </c>
      <c r="E60" s="20"/>
      <c r="F60" s="57">
        <v>15799163.56</v>
      </c>
      <c r="G60" s="20"/>
      <c r="H60" s="44">
        <v>10617983</v>
      </c>
      <c r="I60" s="20"/>
      <c r="J60" s="44">
        <v>12275571</v>
      </c>
      <c r="L60" s="44">
        <v>10338861</v>
      </c>
      <c r="N60" s="44">
        <v>9499035</v>
      </c>
    </row>
    <row r="61" spans="1:14" ht="12.75">
      <c r="A61" s="26" t="s">
        <v>40</v>
      </c>
      <c r="B61" s="27" t="s">
        <v>13</v>
      </c>
      <c r="C61" s="20"/>
      <c r="D61" s="57">
        <v>12241627.1315789</v>
      </c>
      <c r="E61" s="20"/>
      <c r="F61" s="57">
        <v>8048373.01333333</v>
      </c>
      <c r="G61" s="20"/>
      <c r="H61" s="44">
        <v>6051499</v>
      </c>
      <c r="I61" s="20"/>
      <c r="J61" s="44">
        <v>7311664</v>
      </c>
      <c r="L61" s="44">
        <v>8399334</v>
      </c>
      <c r="N61" s="44">
        <v>9861275</v>
      </c>
    </row>
    <row r="62" spans="1:14" ht="12.75">
      <c r="A62" s="26" t="s">
        <v>41</v>
      </c>
      <c r="B62" s="27" t="s">
        <v>13</v>
      </c>
      <c r="C62" s="20"/>
      <c r="D62" s="57">
        <v>6506037.25</v>
      </c>
      <c r="E62" s="20"/>
      <c r="F62" s="57">
        <v>3993247.25333333</v>
      </c>
      <c r="G62" s="20"/>
      <c r="H62" s="44">
        <v>3468349</v>
      </c>
      <c r="I62" s="20"/>
      <c r="J62" s="44">
        <v>2711910</v>
      </c>
      <c r="L62" s="44">
        <v>3115930</v>
      </c>
      <c r="N62" s="44">
        <v>3080671</v>
      </c>
    </row>
    <row r="63" spans="1:14" ht="12.75">
      <c r="A63" s="26" t="s">
        <v>42</v>
      </c>
      <c r="B63" s="27" t="s">
        <v>13</v>
      </c>
      <c r="C63" s="20"/>
      <c r="D63" s="57">
        <v>4739975.06578947</v>
      </c>
      <c r="E63" s="20"/>
      <c r="F63" s="57">
        <v>6670413.76</v>
      </c>
      <c r="G63" s="20"/>
      <c r="H63" s="44">
        <v>7582516</v>
      </c>
      <c r="I63" s="20"/>
      <c r="J63" s="44">
        <v>5156301</v>
      </c>
      <c r="L63" s="44">
        <v>5436548</v>
      </c>
      <c r="N63" s="44">
        <v>3034399</v>
      </c>
    </row>
    <row r="64" spans="1:14" ht="12.75">
      <c r="A64" s="26" t="s">
        <v>43</v>
      </c>
      <c r="B64" s="27" t="s">
        <v>13</v>
      </c>
      <c r="C64" s="20"/>
      <c r="D64" s="46">
        <f>SUM(D61:D63)</f>
        <v>23487639.44736837</v>
      </c>
      <c r="E64" s="20"/>
      <c r="F64" s="46">
        <f>SUM(F61:F63)</f>
        <v>18712034.02666666</v>
      </c>
      <c r="G64" s="20"/>
      <c r="H64" s="46">
        <f>SUM(H61:H63)</f>
        <v>17102364</v>
      </c>
      <c r="I64" s="20"/>
      <c r="J64" s="46">
        <f>SUM(J61:J63)</f>
        <v>15179875</v>
      </c>
      <c r="L64" s="46">
        <f>SUM(L61:L63)</f>
        <v>16951812</v>
      </c>
      <c r="N64" s="46">
        <f>SUM(N61:N63)</f>
        <v>15976345</v>
      </c>
    </row>
    <row r="65" spans="1:14" ht="12.75">
      <c r="A65" s="28" t="s">
        <v>44</v>
      </c>
      <c r="B65" s="29" t="s">
        <v>13</v>
      </c>
      <c r="C65" s="12"/>
      <c r="D65" s="45">
        <f>D59+D60+D61+D62+D63</f>
        <v>49640746.35526311</v>
      </c>
      <c r="E65" s="20"/>
      <c r="F65" s="45">
        <f>F59+F60+F61+F62+F63</f>
        <v>41306671.959999986</v>
      </c>
      <c r="G65" s="20"/>
      <c r="H65" s="45">
        <f>H60+H64+H59</f>
        <v>33741639</v>
      </c>
      <c r="I65" s="20"/>
      <c r="J65" s="45">
        <f>J60+J64+J59</f>
        <v>30996585</v>
      </c>
      <c r="L65" s="45">
        <f>L59+L60+L61+L62+L63</f>
        <v>29819936</v>
      </c>
      <c r="N65" s="45">
        <f>N59+N60+N61+N62+N63</f>
        <v>27712722</v>
      </c>
    </row>
    <row r="66" spans="1:14" ht="13.5" customHeight="1">
      <c r="A66" s="30" t="s">
        <v>45</v>
      </c>
      <c r="B66" s="43" t="s">
        <v>13</v>
      </c>
      <c r="C66" s="12"/>
      <c r="D66" s="45">
        <f>D65+D58</f>
        <v>70716217.48684205</v>
      </c>
      <c r="E66" s="20"/>
      <c r="F66" s="45">
        <f>F65+F58</f>
        <v>53950959.83999996</v>
      </c>
      <c r="G66" s="20"/>
      <c r="H66" s="45">
        <f>H65+H58</f>
        <v>50434453</v>
      </c>
      <c r="I66" s="20"/>
      <c r="J66" s="45">
        <f>J65+J58</f>
        <v>42409263</v>
      </c>
      <c r="L66" s="45">
        <f>L65+L58</f>
        <v>37963487</v>
      </c>
      <c r="N66" s="45">
        <f>N65+N58</f>
        <v>35560681</v>
      </c>
    </row>
    <row r="67" spans="1:9" s="8" customFormat="1" ht="12.75">
      <c r="A67" s="26"/>
      <c r="B67" s="27"/>
      <c r="C67" s="20"/>
      <c r="E67" s="20"/>
      <c r="G67" s="20"/>
      <c r="I67" s="20"/>
    </row>
    <row r="68" spans="1:9" ht="12.75">
      <c r="A68" s="31"/>
      <c r="B68" s="27"/>
      <c r="C68" s="20"/>
      <c r="E68" s="20"/>
      <c r="G68" s="20"/>
      <c r="I68" s="20"/>
    </row>
    <row r="69" ht="15">
      <c r="A69" s="5" t="s">
        <v>46</v>
      </c>
    </row>
    <row r="70" ht="12.75">
      <c r="A70" s="18" t="s">
        <v>102</v>
      </c>
    </row>
    <row r="71" spans="1:14" ht="12.75">
      <c r="A71" s="10"/>
      <c r="B71" s="19"/>
      <c r="C71" s="20"/>
      <c r="D71" s="36">
        <v>2008</v>
      </c>
      <c r="E71" s="20"/>
      <c r="F71" s="36">
        <v>2007</v>
      </c>
      <c r="G71" s="20"/>
      <c r="H71" s="36">
        <v>2006</v>
      </c>
      <c r="I71" s="20"/>
      <c r="J71" s="36">
        <v>2005</v>
      </c>
      <c r="L71" s="36">
        <v>2004</v>
      </c>
      <c r="N71" s="36">
        <v>2003</v>
      </c>
    </row>
    <row r="72" spans="1:14" ht="12.75">
      <c r="A72" s="8" t="s">
        <v>92</v>
      </c>
      <c r="B72" s="8" t="s">
        <v>47</v>
      </c>
      <c r="D72" s="57">
        <v>2466555.98684211</v>
      </c>
      <c r="F72" s="57">
        <v>2384954.09333333</v>
      </c>
      <c r="H72" s="47">
        <v>1744727</v>
      </c>
      <c r="J72" s="47">
        <v>1521830</v>
      </c>
      <c r="L72" s="47">
        <v>1467899</v>
      </c>
      <c r="N72" s="47">
        <v>1243664</v>
      </c>
    </row>
    <row r="73" spans="1:14" ht="12.75">
      <c r="A73" s="8" t="s">
        <v>93</v>
      </c>
      <c r="B73" s="8" t="s">
        <v>47</v>
      </c>
      <c r="D73" s="57">
        <v>283563.210526316</v>
      </c>
      <c r="F73" s="57">
        <v>274330.64</v>
      </c>
      <c r="H73" s="47">
        <v>296803</v>
      </c>
      <c r="J73" s="47">
        <v>241141</v>
      </c>
      <c r="L73" s="47">
        <v>248742</v>
      </c>
      <c r="N73" s="47">
        <v>208787</v>
      </c>
    </row>
    <row r="74" spans="1:14" ht="12.75">
      <c r="A74" s="8" t="s">
        <v>48</v>
      </c>
      <c r="B74" s="8" t="s">
        <v>47</v>
      </c>
      <c r="D74" s="57">
        <v>2938882.72368421</v>
      </c>
      <c r="F74" s="57">
        <v>2873258.58666667</v>
      </c>
      <c r="H74" s="47">
        <v>2364122</v>
      </c>
      <c r="J74" s="47">
        <v>1957330</v>
      </c>
      <c r="L74" s="47">
        <v>1750094</v>
      </c>
      <c r="N74" s="47">
        <v>1557124</v>
      </c>
    </row>
    <row r="75" spans="1:14" ht="12.75">
      <c r="A75" s="8" t="s">
        <v>49</v>
      </c>
      <c r="B75" s="8" t="s">
        <v>47</v>
      </c>
      <c r="D75" s="47">
        <f>D74/D76</f>
        <v>435169.4794061487</v>
      </c>
      <c r="F75" s="47">
        <f>F74/F76</f>
        <v>444639.21180233214</v>
      </c>
      <c r="H75" s="47">
        <f>H74/H76</f>
        <v>420662.2775800712</v>
      </c>
      <c r="J75" s="47">
        <f>J74/J76</f>
        <v>398641.5478615071</v>
      </c>
      <c r="L75" s="47">
        <f>L74/L76</f>
        <v>351424.49799196783</v>
      </c>
      <c r="N75" s="47">
        <f>N74/N76</f>
        <v>337039.8268398268</v>
      </c>
    </row>
    <row r="76" spans="1:14" ht="12.75">
      <c r="A76" s="8" t="s">
        <v>50</v>
      </c>
      <c r="D76" s="58">
        <v>6.75342105263158</v>
      </c>
      <c r="F76" s="58">
        <v>6.462</v>
      </c>
      <c r="H76" s="48">
        <v>5.62</v>
      </c>
      <c r="J76" s="48">
        <v>4.91</v>
      </c>
      <c r="L76" s="48">
        <v>4.98</v>
      </c>
      <c r="N76" s="48">
        <v>4.62</v>
      </c>
    </row>
    <row r="77" spans="1:14" ht="12.75">
      <c r="A77" s="8" t="s">
        <v>98</v>
      </c>
      <c r="D77" s="59">
        <v>1.24195323117937</v>
      </c>
      <c r="F77" s="59">
        <v>1.19203648054065</v>
      </c>
      <c r="H77" s="49">
        <v>1.2</v>
      </c>
      <c r="J77" s="37">
        <v>1.22</v>
      </c>
      <c r="L77" s="51">
        <v>1.23</v>
      </c>
      <c r="N77" s="51">
        <v>1.25</v>
      </c>
    </row>
    <row r="78" spans="1:14" ht="12.75">
      <c r="A78" s="8" t="s">
        <v>51</v>
      </c>
      <c r="B78" s="8" t="s">
        <v>13</v>
      </c>
      <c r="D78" s="49">
        <f>D19/D72</f>
        <v>21.39497555869169</v>
      </c>
      <c r="F78" s="49">
        <f>F19/F72</f>
        <v>20.619065925612787</v>
      </c>
      <c r="H78" s="49">
        <f>H19/H72</f>
        <v>25.932133795143884</v>
      </c>
      <c r="J78" s="49">
        <f>J19/J72</f>
        <v>20.78367031797244</v>
      </c>
      <c r="L78" s="49">
        <f>L19/L72</f>
        <v>17.766255035257874</v>
      </c>
      <c r="N78" s="49">
        <f>N19/N72</f>
        <v>15.950083784687825</v>
      </c>
    </row>
    <row r="79" spans="1:14" ht="12.75">
      <c r="A79" s="8" t="s">
        <v>52</v>
      </c>
      <c r="B79" s="8" t="s">
        <v>13</v>
      </c>
      <c r="D79" s="49">
        <f>D20/D73</f>
        <v>19.496529456627233</v>
      </c>
      <c r="F79" s="49">
        <f>F20/F73</f>
        <v>17.44160384952505</v>
      </c>
      <c r="H79" s="49">
        <f>H20/H73</f>
        <v>24.41346617116404</v>
      </c>
      <c r="J79" s="49">
        <f>J20/J73</f>
        <v>19.957966500926844</v>
      </c>
      <c r="L79" s="49">
        <f>L20/L73</f>
        <v>21.120164668612457</v>
      </c>
      <c r="N79" s="49">
        <f>N20/N73</f>
        <v>16.97246476073702</v>
      </c>
    </row>
    <row r="80" spans="1:14" ht="12.75">
      <c r="A80" s="8" t="s">
        <v>53</v>
      </c>
      <c r="B80" s="8" t="s">
        <v>13</v>
      </c>
      <c r="D80" s="49">
        <f>(D19+D20)/(D72+D73)</f>
        <v>21.199227871745</v>
      </c>
      <c r="F80" s="49">
        <f>(F19+F20)/(F72+F73)</f>
        <v>20.291280339517886</v>
      </c>
      <c r="H80" s="49">
        <f>(H19+H20)/(H72+H73)</f>
        <v>25.711345902337953</v>
      </c>
      <c r="J80" s="49">
        <f>(J19+J20)/(J72+J73)</f>
        <v>20.670729694362528</v>
      </c>
      <c r="L80" s="49">
        <f>(L19+L20)/(L72+L73)</f>
        <v>18.252237946081912</v>
      </c>
      <c r="N80" s="49">
        <f>(N19+N20)/(N72+N73)</f>
        <v>16.097049057076624</v>
      </c>
    </row>
    <row r="81" spans="1:14" ht="12.75">
      <c r="A81" s="8" t="s">
        <v>54</v>
      </c>
      <c r="B81" s="8" t="s">
        <v>13</v>
      </c>
      <c r="D81" s="47">
        <f>D19+D20+D29+D30</f>
        <v>61853283.22368424</v>
      </c>
      <c r="F81" s="47">
        <f>F19+F20+F29+F30</f>
        <v>57042947.06666668</v>
      </c>
      <c r="H81" s="47">
        <f>H19+H20+H29+H30</f>
        <v>55378971</v>
      </c>
      <c r="J81" s="47">
        <f>J19+J20+J29+J30</f>
        <v>38056675</v>
      </c>
      <c r="L81" s="47">
        <f>L19+L20+L29+L30</f>
        <v>31045867</v>
      </c>
      <c r="N81" s="47">
        <f>N19+N20+N29+N30</f>
        <v>24226003</v>
      </c>
    </row>
    <row r="82" spans="1:14" ht="12.75">
      <c r="A82" s="8" t="s">
        <v>55</v>
      </c>
      <c r="B82" s="8" t="s">
        <v>13</v>
      </c>
      <c r="D82" s="47">
        <f>D81/D76</f>
        <v>9158807.47574329</v>
      </c>
      <c r="F82" s="47">
        <f>F81/F76</f>
        <v>8827444.609512022</v>
      </c>
      <c r="H82" s="47">
        <f>H81/H76</f>
        <v>9853909.430604981</v>
      </c>
      <c r="J82" s="47">
        <f>J81/J76</f>
        <v>7750850.305498982</v>
      </c>
      <c r="L82" s="47">
        <f>L81/L76</f>
        <v>6234109.839357429</v>
      </c>
      <c r="N82" s="47">
        <f>N81/N76</f>
        <v>5243723.5930735925</v>
      </c>
    </row>
    <row r="83" spans="1:14" ht="12.75">
      <c r="A83" s="8" t="s">
        <v>56</v>
      </c>
      <c r="B83" s="8" t="s">
        <v>13</v>
      </c>
      <c r="D83" s="57">
        <v>778563.789473684</v>
      </c>
      <c r="F83" s="57">
        <v>698855.4</v>
      </c>
      <c r="H83" s="47">
        <v>629523</v>
      </c>
      <c r="J83" s="47">
        <v>412952</v>
      </c>
      <c r="L83" s="47">
        <v>405800</v>
      </c>
      <c r="N83" s="47">
        <v>407866</v>
      </c>
    </row>
    <row r="84" spans="1:14" ht="12.75">
      <c r="A84" s="8" t="s">
        <v>57</v>
      </c>
      <c r="B84" s="8" t="s">
        <v>13</v>
      </c>
      <c r="D84" s="57">
        <v>2180261.89473684</v>
      </c>
      <c r="F84" s="57">
        <v>1672974.76</v>
      </c>
      <c r="H84" s="47">
        <v>1383837</v>
      </c>
      <c r="J84" s="47">
        <v>1318262</v>
      </c>
      <c r="L84" s="47">
        <v>1316065</v>
      </c>
      <c r="N84" s="47">
        <v>1243267</v>
      </c>
    </row>
    <row r="85" spans="1:14" ht="12.75">
      <c r="A85" s="8" t="s">
        <v>58</v>
      </c>
      <c r="B85" s="8" t="s">
        <v>13</v>
      </c>
      <c r="D85" s="47">
        <f>(D23+D29+D30+D39)-(D25+D26+D27+D28+D33+D34+D40+D83+D84)</f>
        <v>5990322.447368488</v>
      </c>
      <c r="F85" s="47">
        <f>(F23+F29+F30+F39)-(F25+F26+F27+F28+F33+F34+F40+F83+F84)</f>
        <v>8683431.000000045</v>
      </c>
      <c r="H85" s="47">
        <f>(H23+H29+H30+H39)-(H25+H26+H27+H28+H33+H34+H40+H83+H84)</f>
        <v>17506305</v>
      </c>
      <c r="J85" s="47">
        <f>(J23+J29+J30+J39)-(J25+J26+J27+J28+J33+J34+J40+J83+J84)</f>
        <v>9180863</v>
      </c>
      <c r="L85" s="47">
        <f>(L23+L29+L30+L39)-(L25+L26+L27+L28+L33+L34+L40+L83+L84)</f>
        <v>3080573</v>
      </c>
      <c r="N85" s="47">
        <f>(N23+N29+N30+N39)-(N25+N26+N27+N28+N33+N34+N40+N83+N84)</f>
        <v>-1189506</v>
      </c>
    </row>
    <row r="86" spans="1:14" ht="12.75">
      <c r="A86" s="13" t="s">
        <v>59</v>
      </c>
      <c r="B86" s="13" t="s">
        <v>13</v>
      </c>
      <c r="C86" s="63"/>
      <c r="D86" s="50">
        <f>D85/D76</f>
        <v>887005.6228812005</v>
      </c>
      <c r="F86" s="50">
        <f>F85/F76</f>
        <v>1343768.337975866</v>
      </c>
      <c r="H86" s="50">
        <f>H85/H76</f>
        <v>3115000.889679715</v>
      </c>
      <c r="J86" s="50">
        <f>J85/J76</f>
        <v>1869829.531568228</v>
      </c>
      <c r="L86" s="50">
        <f>L85/L76</f>
        <v>618588.9558232931</v>
      </c>
      <c r="N86" s="50">
        <f>N85/N76</f>
        <v>-257468.83116883115</v>
      </c>
    </row>
    <row r="89" ht="15">
      <c r="A89" s="33" t="s">
        <v>60</v>
      </c>
    </row>
    <row r="90" ht="12.75">
      <c r="A90" s="18" t="s">
        <v>102</v>
      </c>
    </row>
    <row r="91" spans="1:14" ht="12.75">
      <c r="A91" s="10"/>
      <c r="B91" s="19"/>
      <c r="C91" s="20"/>
      <c r="D91" s="36">
        <v>2008</v>
      </c>
      <c r="E91" s="20"/>
      <c r="F91" s="36">
        <v>2007</v>
      </c>
      <c r="G91" s="20"/>
      <c r="H91" s="36">
        <v>2006</v>
      </c>
      <c r="I91" s="20"/>
      <c r="J91" s="36">
        <v>2005</v>
      </c>
      <c r="L91" s="36">
        <v>2004</v>
      </c>
      <c r="N91" s="36">
        <v>2003</v>
      </c>
    </row>
    <row r="92" spans="1:14" ht="12.75">
      <c r="A92" s="8" t="s">
        <v>61</v>
      </c>
      <c r="B92" s="8" t="s">
        <v>62</v>
      </c>
      <c r="D92" s="48">
        <f>((D37+D39)/D56)*100</f>
        <v>8.968884275670575</v>
      </c>
      <c r="F92" s="48">
        <f>((F37+F39)/F56)*100</f>
        <v>13.72574374078713</v>
      </c>
      <c r="H92" s="48">
        <f>((H37+H39)/H56)*100</f>
        <v>32.62548916709774</v>
      </c>
      <c r="J92" s="48">
        <f>((J37+J39)/J56)*100</f>
        <v>21.07303303054335</v>
      </c>
      <c r="L92" s="48">
        <f>((L37+L39)/L56)*100</f>
        <v>6.680029155382908</v>
      </c>
      <c r="N92" s="48">
        <f>((N37+N39)/N56)*100</f>
        <v>-3.0696234416883073</v>
      </c>
    </row>
    <row r="93" spans="1:14" ht="12.75">
      <c r="A93" s="8" t="s">
        <v>63</v>
      </c>
      <c r="B93" s="8" t="s">
        <v>62</v>
      </c>
      <c r="D93" s="48">
        <f>((D37/D23)*100)</f>
        <v>8.669466969730633</v>
      </c>
      <c r="F93" s="48">
        <f>((F37/F23)*100)</f>
        <v>12.476975726550512</v>
      </c>
      <c r="H93" s="48">
        <f>((H37/H23)*100)</f>
        <v>29.04521809610379</v>
      </c>
      <c r="J93" s="48">
        <f>((J37/J23)*100)</f>
        <v>22.395364254363216</v>
      </c>
      <c r="L93" s="48">
        <f>((L37/L23)*100)</f>
        <v>7.332187627509934</v>
      </c>
      <c r="N93" s="48">
        <f>((N37/N23)*100)</f>
        <v>-5.6958342517262475</v>
      </c>
    </row>
    <row r="94" spans="1:14" ht="12.75">
      <c r="A94" s="8" t="s">
        <v>64</v>
      </c>
      <c r="B94" s="8" t="s">
        <v>62</v>
      </c>
      <c r="D94" s="48">
        <f>((D37+D39)/D81)*100</f>
        <v>10.25403241342861</v>
      </c>
      <c r="F94" s="48">
        <f>((F37+F39)/F81)*100</f>
        <v>12.98174598987474</v>
      </c>
      <c r="H94" s="48">
        <f>((H37+H39)/H81)*100</f>
        <v>29.712518493707655</v>
      </c>
      <c r="J94" s="48">
        <f>((J37+J39)/J81)*100</f>
        <v>23.483181334154914</v>
      </c>
      <c r="L94" s="48">
        <f>((L37+L39)/L81)*100</f>
        <v>8.168468930179982</v>
      </c>
      <c r="N94" s="48">
        <f>((N37+N39)/N81)*100</f>
        <v>-4.505815507411602</v>
      </c>
    </row>
    <row r="95" spans="1:14" ht="12.75">
      <c r="A95" s="8" t="s">
        <v>65</v>
      </c>
      <c r="B95" s="8" t="s">
        <v>62</v>
      </c>
      <c r="D95" s="48">
        <f>(D55/D64)*100</f>
        <v>179.63983231677415</v>
      </c>
      <c r="F95" s="48">
        <f>(F55/F64)*100</f>
        <v>167.0854325195782</v>
      </c>
      <c r="H95" s="48">
        <f>(H55/H64)*100</f>
        <v>199.22093226410104</v>
      </c>
      <c r="J95" s="48">
        <f>(J55/J64)*100</f>
        <v>176.47601841253632</v>
      </c>
      <c r="L95" s="48">
        <f>(L55/L64)*100</f>
        <v>138.60728280846908</v>
      </c>
      <c r="N95" s="48">
        <f>(N55/N64)*100</f>
        <v>139.0835951527086</v>
      </c>
    </row>
    <row r="96" spans="1:14" ht="12.75">
      <c r="A96" s="8" t="s">
        <v>66</v>
      </c>
      <c r="B96" s="8" t="s">
        <v>62</v>
      </c>
      <c r="D96" s="48">
        <f>((D55-D51-D52)/D64)*100</f>
        <v>66.47825285760993</v>
      </c>
      <c r="F96" s="48">
        <f>((F55-F51-F52)/F64)*100</f>
        <v>75.93153151113839</v>
      </c>
      <c r="H96" s="48">
        <f>((H55-H51-H52)/H64)*100</f>
        <v>87.79506739536124</v>
      </c>
      <c r="J96" s="48">
        <f>((J55-J51-J52)/J64)*100</f>
        <v>67.1819036718023</v>
      </c>
      <c r="L96" s="48">
        <f>((L55-L51-L52)/L64)*100</f>
        <v>41.85617443138232</v>
      </c>
      <c r="N96" s="48">
        <f>((N55-N51-N52)/N64)*100</f>
        <v>40.511043045202136</v>
      </c>
    </row>
    <row r="97" spans="1:14" ht="12.75">
      <c r="A97" s="8" t="s">
        <v>67</v>
      </c>
      <c r="B97" s="8" t="s">
        <v>62</v>
      </c>
      <c r="D97" s="48">
        <f>((D37+D39)/D40)*100</f>
        <v>210.0124902166075</v>
      </c>
      <c r="F97" s="48">
        <f>((F37+F39)/F40)*100</f>
        <v>552.19513279099</v>
      </c>
      <c r="H97" s="48">
        <f>((H37+H39)/H40)*100</f>
        <v>1527.5522196847323</v>
      </c>
      <c r="J97" s="48">
        <f>((J37+J39)/J40)*100</f>
        <v>569.1695410936918</v>
      </c>
      <c r="L97" s="48">
        <f>((L37+L39)/L40)*100</f>
        <v>214.12985565495669</v>
      </c>
      <c r="N97" s="48">
        <f>((N37+N39)/N40)*100</f>
        <v>-67.04672416154665</v>
      </c>
    </row>
    <row r="98" spans="1:14" ht="12.75">
      <c r="A98" s="8" t="s">
        <v>68</v>
      </c>
      <c r="B98" s="8" t="s">
        <v>62</v>
      </c>
      <c r="D98" s="48">
        <f>(D58/D56)*100</f>
        <v>29.802882394693114</v>
      </c>
      <c r="F98" s="48">
        <f>(F58/F56)*100</f>
        <v>23.436631929253146</v>
      </c>
      <c r="H98" s="48">
        <f>(H58/H56)*100</f>
        <v>33.09803716915498</v>
      </c>
      <c r="J98" s="48">
        <f>(J58/J56)*100</f>
        <v>26.910814271872635</v>
      </c>
      <c r="L98" s="48">
        <f>(L58/L56)*100</f>
        <v>21.451008965535753</v>
      </c>
      <c r="N98" s="48">
        <f>(N58/N56)*100</f>
        <v>22.069203342871866</v>
      </c>
    </row>
    <row r="99" spans="1:14" ht="12.75">
      <c r="A99" s="8" t="s">
        <v>69</v>
      </c>
      <c r="B99" s="8" t="s">
        <v>62</v>
      </c>
      <c r="D99" s="48">
        <f>(D64/D56)*100</f>
        <v>33.21393632477393</v>
      </c>
      <c r="F99" s="48">
        <f>(F64/F56)*100</f>
        <v>34.683412643927255</v>
      </c>
      <c r="H99" s="48">
        <f>(H64/H56)*100</f>
        <v>33.91008126924664</v>
      </c>
      <c r="J99" s="48">
        <f>(J64/J56)*100</f>
        <v>35.79377222377102</v>
      </c>
      <c r="L99" s="48">
        <f>(L64/L56)*100</f>
        <v>44.652937176187216</v>
      </c>
      <c r="M99" s="48"/>
      <c r="N99" s="48">
        <f>(N64/N56)*100</f>
        <v>44.92699394592584</v>
      </c>
    </row>
    <row r="100" spans="1:14" ht="12.75">
      <c r="A100" s="13" t="s">
        <v>70</v>
      </c>
      <c r="B100" s="13" t="s">
        <v>62</v>
      </c>
      <c r="C100" s="63"/>
      <c r="D100" s="38">
        <f>((D59+D60)/D56)*100</f>
        <v>36.98318128053295</v>
      </c>
      <c r="F100" s="38">
        <f>((F59+F60)/F56)*100</f>
        <v>41.879955426819606</v>
      </c>
      <c r="H100" s="38">
        <f>((H59+H60)/H56)*100</f>
        <v>32.991881561598376</v>
      </c>
      <c r="J100" s="38">
        <f>((J59+J60)/J56)*100</f>
        <v>37.29541350435635</v>
      </c>
      <c r="L100" s="38">
        <f>((L59+L60)/L56)*100</f>
        <v>33.89605385827703</v>
      </c>
      <c r="N100" s="38">
        <f>((N59+N60)/N56)*100</f>
        <v>33.0038027112023</v>
      </c>
    </row>
    <row r="101" spans="1:3" ht="12.75">
      <c r="A101" s="32"/>
      <c r="B101" s="32"/>
      <c r="C101" s="63"/>
    </row>
    <row r="102" spans="1:3" ht="12.75">
      <c r="A102" s="32"/>
      <c r="B102" s="32"/>
      <c r="C102" s="63"/>
    </row>
    <row r="103" ht="15">
      <c r="A103" s="5" t="s">
        <v>71</v>
      </c>
    </row>
    <row r="104" ht="12.75">
      <c r="A104" s="18" t="s">
        <v>102</v>
      </c>
    </row>
    <row r="105" spans="1:14" ht="12.75">
      <c r="A105" s="10"/>
      <c r="B105" s="19"/>
      <c r="C105" s="20"/>
      <c r="D105" s="36">
        <v>2008</v>
      </c>
      <c r="E105" s="20"/>
      <c r="F105" s="36">
        <v>2007</v>
      </c>
      <c r="G105" s="20"/>
      <c r="H105" s="36">
        <v>2006</v>
      </c>
      <c r="I105" s="20"/>
      <c r="J105" s="36">
        <v>2005</v>
      </c>
      <c r="L105" s="36">
        <v>2004</v>
      </c>
      <c r="N105" s="36">
        <v>2003</v>
      </c>
    </row>
    <row r="106" spans="1:14" ht="12.75">
      <c r="A106" s="8" t="s">
        <v>72</v>
      </c>
      <c r="B106" s="8" t="s">
        <v>13</v>
      </c>
      <c r="D106" s="49">
        <f>D25/D74</f>
        <v>2.6152757828166227</v>
      </c>
      <c r="F106" s="49">
        <f>F25/F74</f>
        <v>2.4552859644228118</v>
      </c>
      <c r="H106" s="49">
        <f>H25/H74</f>
        <v>2.0396743484473308</v>
      </c>
      <c r="J106" s="49">
        <f>J25/J74</f>
        <v>1.9082893533538035</v>
      </c>
      <c r="L106" s="49">
        <f>L25/L74</f>
        <v>2.0850908579767715</v>
      </c>
      <c r="N106" s="49">
        <f>N25/N74</f>
        <v>1.7534518766649285</v>
      </c>
    </row>
    <row r="107" spans="1:14" ht="12.75">
      <c r="A107" s="8" t="s">
        <v>73</v>
      </c>
      <c r="B107" s="8" t="s">
        <v>13</v>
      </c>
      <c r="D107" s="49">
        <f>D26/D74</f>
        <v>9.84599391282276</v>
      </c>
      <c r="F107" s="49">
        <f>F26/F74</f>
        <v>9.084247068626738</v>
      </c>
      <c r="H107" s="49">
        <f>H26/H74</f>
        <v>8.620903658948228</v>
      </c>
      <c r="J107" s="49">
        <f>J26/J74</f>
        <v>7.724571738030889</v>
      </c>
      <c r="L107" s="49">
        <f>L26/L74</f>
        <v>8.317647509219505</v>
      </c>
      <c r="N107" s="49">
        <f>N26/N74</f>
        <v>8.742899730528848</v>
      </c>
    </row>
    <row r="108" spans="1:14" ht="12.75">
      <c r="A108" s="8" t="s">
        <v>74</v>
      </c>
      <c r="B108" s="8" t="s">
        <v>13</v>
      </c>
      <c r="D108" s="49">
        <f>D27/D74</f>
        <v>0.16248502099260465</v>
      </c>
      <c r="F108" s="49">
        <f>F27/F74</f>
        <v>0.15829921311085213</v>
      </c>
      <c r="H108" s="49">
        <f>H27/H74</f>
        <v>0.1800516217014181</v>
      </c>
      <c r="J108" s="49">
        <f>J27/J74</f>
        <v>0.21886345174293553</v>
      </c>
      <c r="L108" s="49">
        <f>L27/L74</f>
        <v>0.25184990063390883</v>
      </c>
      <c r="N108" s="49">
        <f>N27/N74</f>
        <v>0.25736164878326967</v>
      </c>
    </row>
    <row r="109" spans="1:14" ht="12.75">
      <c r="A109" s="8" t="s">
        <v>75</v>
      </c>
      <c r="B109" s="8" t="s">
        <v>13</v>
      </c>
      <c r="D109" s="49">
        <f>D31/D74</f>
        <v>1.2065798931187994</v>
      </c>
      <c r="F109" s="49">
        <f>F31/F74</f>
        <v>1.1723518431760211</v>
      </c>
      <c r="H109" s="49">
        <f>H31/H74</f>
        <v>1.1957462432141828</v>
      </c>
      <c r="J109" s="49">
        <f>J31/J74</f>
        <v>1.1590115105781855</v>
      </c>
      <c r="L109" s="49">
        <f>L31/L74</f>
        <v>1.242485260791706</v>
      </c>
      <c r="N109" s="49">
        <f>N31/N74</f>
        <v>1.2515374498113188</v>
      </c>
    </row>
    <row r="110" spans="1:14" ht="12.75">
      <c r="A110" s="8" t="s">
        <v>76</v>
      </c>
      <c r="B110" s="8" t="s">
        <v>13</v>
      </c>
      <c r="D110" s="49">
        <f>D32/D74</f>
        <v>0.7080013718245872</v>
      </c>
      <c r="F110" s="49">
        <f>F32/F74</f>
        <v>0.5647465938255445</v>
      </c>
      <c r="H110" s="49">
        <f>H32/H74</f>
        <v>0.5564298289174586</v>
      </c>
      <c r="J110" s="49">
        <f>J32/J74</f>
        <v>0.6522962402865128</v>
      </c>
      <c r="L110" s="49">
        <f>L32/L74</f>
        <v>0.7292836841906778</v>
      </c>
      <c r="N110" s="49">
        <f>N32/N74</f>
        <v>0.7915194936305651</v>
      </c>
    </row>
    <row r="111" spans="1:14" ht="12.75">
      <c r="A111" s="8" t="s">
        <v>77</v>
      </c>
      <c r="B111" s="8" t="s">
        <v>13</v>
      </c>
      <c r="D111" s="49">
        <f>(D33+D34-D22)/D74</f>
        <v>2.4968101935372538</v>
      </c>
      <c r="F111" s="49">
        <f>(F33+F34-F22)/F74</f>
        <v>2.0364214022198635</v>
      </c>
      <c r="H111" s="49">
        <f>(H33+H34-H22)/H74</f>
        <v>2.341334330461795</v>
      </c>
      <c r="J111" s="49">
        <f>(J33+J34-J22)/J74</f>
        <v>1.458626291938508</v>
      </c>
      <c r="L111" s="49">
        <f>(L33+L34-L22)/L74</f>
        <v>1.7781782007137903</v>
      </c>
      <c r="N111" s="49">
        <f>(N33+N34-N22)/N74</f>
        <v>1.6723536468515032</v>
      </c>
    </row>
    <row r="112" spans="1:14" ht="12.75">
      <c r="A112" s="8" t="s">
        <v>78</v>
      </c>
      <c r="B112" s="8" t="s">
        <v>13</v>
      </c>
      <c r="D112" s="49">
        <f>(D40-D39)/D74</f>
        <v>0.6588396797965033</v>
      </c>
      <c r="F112" s="49">
        <f>(F40-F39)/F74</f>
        <v>0.30277477195067853</v>
      </c>
      <c r="H112" s="49">
        <f>(H40-H39)/H74</f>
        <v>0.12535055297484649</v>
      </c>
      <c r="J112" s="49">
        <f>(J40-J39)/J74</f>
        <v>0.5397434259935728</v>
      </c>
      <c r="L112" s="49">
        <f>(L40-L39)/L74</f>
        <v>0.5960582688701292</v>
      </c>
      <c r="N112" s="49">
        <f>(N40-N39)/N74</f>
        <v>0.8542473174904504</v>
      </c>
    </row>
    <row r="113" spans="1:14" ht="12.75">
      <c r="A113" s="34" t="s">
        <v>79</v>
      </c>
      <c r="B113" s="34" t="s">
        <v>13</v>
      </c>
      <c r="C113" s="64"/>
      <c r="D113" s="60">
        <f>SUM(D106:D112)</f>
        <v>17.693985854909133</v>
      </c>
      <c r="F113" s="60">
        <f>SUM(F106:F112)</f>
        <v>15.77412685733251</v>
      </c>
      <c r="H113" s="60">
        <f>SUM(H106:H112)</f>
        <v>15.05949058466526</v>
      </c>
      <c r="J113" s="60">
        <f>SUM(J106:J112)</f>
        <v>13.661402011924405</v>
      </c>
      <c r="L113" s="60">
        <f>SUM(L106:L112)</f>
        <v>15.00059368239649</v>
      </c>
      <c r="N113" s="60">
        <f>SUM(N106:N112)</f>
        <v>15.323371163760886</v>
      </c>
    </row>
    <row r="114" spans="1:14" ht="12.75">
      <c r="A114" s="8" t="s">
        <v>80</v>
      </c>
      <c r="B114" s="8" t="s">
        <v>13</v>
      </c>
      <c r="D114" s="61">
        <f>D28/D74</f>
        <v>2.334823253880043</v>
      </c>
      <c r="F114" s="61">
        <f>F28/F74</f>
        <v>2.0275611670900324</v>
      </c>
      <c r="H114" s="61">
        <f>H28/H74</f>
        <v>1.9099517706785014</v>
      </c>
      <c r="J114" s="61">
        <f>J28/J74</f>
        <v>2.0932111601007497</v>
      </c>
      <c r="L114" s="61">
        <f>L28/L74</f>
        <v>2.0493099227812905</v>
      </c>
      <c r="N114" s="61">
        <f>N28/N74</f>
        <v>2.0654212509729475</v>
      </c>
    </row>
    <row r="115" spans="1:14" ht="12.75">
      <c r="A115" s="35" t="s">
        <v>81</v>
      </c>
      <c r="B115" s="35" t="s">
        <v>13</v>
      </c>
      <c r="C115" s="64"/>
      <c r="D115" s="55">
        <f>D113+D114</f>
        <v>20.028809108789176</v>
      </c>
      <c r="F115" s="55">
        <f>F113+F114</f>
        <v>17.801688024422543</v>
      </c>
      <c r="H115" s="55">
        <f>H113+H114</f>
        <v>16.969442355343762</v>
      </c>
      <c r="J115" s="55">
        <f>J113+J114</f>
        <v>15.754613172025156</v>
      </c>
      <c r="L115" s="55">
        <f>L113+L114</f>
        <v>17.049903605177782</v>
      </c>
      <c r="N115" s="55">
        <f>N113+N114</f>
        <v>17.38879241473383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23:N23 D49:N49 D64:N6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5.28125" style="8" customWidth="1"/>
    <col min="2" max="2" width="3.57421875" style="8" customWidth="1"/>
    <col min="3" max="3" width="1.8515625" style="9" customWidth="1"/>
    <col min="5" max="5" width="1.8515625" style="9" customWidth="1"/>
    <col min="7" max="7" width="1.8515625" style="9" customWidth="1"/>
    <col min="9" max="9" width="1.8515625" style="9" customWidth="1"/>
    <col min="11" max="11" width="1.8515625" style="0" customWidth="1"/>
    <col min="13" max="13" width="1.8515625" style="0" customWidth="1"/>
  </cols>
  <sheetData>
    <row r="1" ht="20.25">
      <c r="A1" s="7" t="s">
        <v>0</v>
      </c>
    </row>
    <row r="2" ht="15.75">
      <c r="A2" s="2" t="s">
        <v>94</v>
      </c>
    </row>
    <row r="3" spans="1:14" ht="14.25">
      <c r="A3" s="4" t="s">
        <v>100</v>
      </c>
      <c r="D3" s="8"/>
      <c r="F3" s="8"/>
      <c r="H3" s="8"/>
      <c r="J3" s="8"/>
      <c r="K3" s="8"/>
      <c r="L3" s="8"/>
      <c r="M3" s="8"/>
      <c r="N3" s="8"/>
    </row>
    <row r="4" spans="1:9" ht="14.25">
      <c r="A4" s="3" t="s">
        <v>2</v>
      </c>
      <c r="B4" s="4"/>
      <c r="C4" s="62"/>
      <c r="E4" s="4"/>
      <c r="G4" s="4"/>
      <c r="I4" s="4"/>
    </row>
    <row r="5" spans="1:3" s="4" customFormat="1" ht="14.25">
      <c r="A5" s="3" t="str">
        <f>'Gruppe 1'!A5</f>
        <v>Oppdatert: 5. november 2009</v>
      </c>
      <c r="C5" s="62"/>
    </row>
    <row r="8" ht="15">
      <c r="A8" s="5" t="s">
        <v>9</v>
      </c>
    </row>
    <row r="9" spans="1:14" ht="12.75">
      <c r="A9" s="10"/>
      <c r="B9" s="11"/>
      <c r="C9" s="12"/>
      <c r="D9" s="36">
        <v>2008</v>
      </c>
      <c r="E9" s="12"/>
      <c r="F9" s="36">
        <v>2007</v>
      </c>
      <c r="G9" s="12"/>
      <c r="H9" s="36">
        <v>2006</v>
      </c>
      <c r="I9" s="12"/>
      <c r="J9" s="36">
        <v>2005</v>
      </c>
      <c r="L9" s="36">
        <v>2004</v>
      </c>
      <c r="N9" s="36">
        <v>2003</v>
      </c>
    </row>
    <row r="10" spans="1:14" ht="12.75">
      <c r="A10" s="8" t="s">
        <v>10</v>
      </c>
      <c r="B10" s="8" t="s">
        <v>11</v>
      </c>
      <c r="D10" s="37">
        <v>12</v>
      </c>
      <c r="F10" s="37">
        <v>11</v>
      </c>
      <c r="H10" s="37">
        <v>11</v>
      </c>
      <c r="J10" s="37">
        <v>14</v>
      </c>
      <c r="L10" s="37">
        <v>12</v>
      </c>
      <c r="N10" s="37">
        <v>18</v>
      </c>
    </row>
    <row r="11" spans="1:14" ht="12.75">
      <c r="A11" s="8" t="s">
        <v>82</v>
      </c>
      <c r="B11" s="8" t="s">
        <v>11</v>
      </c>
      <c r="D11" s="37">
        <v>6</v>
      </c>
      <c r="F11" s="37">
        <v>5</v>
      </c>
      <c r="H11" s="37">
        <v>5</v>
      </c>
      <c r="J11" s="37">
        <v>8</v>
      </c>
      <c r="L11" s="37">
        <v>7</v>
      </c>
      <c r="N11" s="37">
        <v>7</v>
      </c>
    </row>
    <row r="12" spans="1:14" ht="12.75">
      <c r="A12" s="8" t="s">
        <v>96</v>
      </c>
      <c r="B12" s="8" t="s">
        <v>11</v>
      </c>
      <c r="D12" s="37">
        <v>56</v>
      </c>
      <c r="F12" s="37">
        <v>56</v>
      </c>
      <c r="H12" s="37">
        <v>56</v>
      </c>
      <c r="J12" s="37">
        <v>103</v>
      </c>
      <c r="L12" s="37">
        <v>89</v>
      </c>
      <c r="N12" s="37">
        <v>97</v>
      </c>
    </row>
    <row r="13" spans="1:14" ht="12.75">
      <c r="A13" s="13" t="s">
        <v>97</v>
      </c>
      <c r="B13" s="13" t="s">
        <v>11</v>
      </c>
      <c r="C13" s="63"/>
      <c r="D13" s="38">
        <f>D12/D11</f>
        <v>9.333333333333334</v>
      </c>
      <c r="F13" s="38">
        <f>F12/F11</f>
        <v>11.2</v>
      </c>
      <c r="H13" s="38">
        <f>H12/H11</f>
        <v>11.2</v>
      </c>
      <c r="J13" s="38">
        <f>J12/J11</f>
        <v>12.875</v>
      </c>
      <c r="L13" s="38">
        <f>L12/L11</f>
        <v>12.714285714285714</v>
      </c>
      <c r="N13" s="38">
        <f>N12/N11</f>
        <v>13.857142857142858</v>
      </c>
    </row>
    <row r="14" ht="12.75">
      <c r="A14" s="14"/>
    </row>
    <row r="16" spans="1:9" ht="15">
      <c r="A16" s="15" t="s">
        <v>12</v>
      </c>
      <c r="B16" s="16"/>
      <c r="C16" s="17"/>
      <c r="E16" s="17"/>
      <c r="G16" s="17"/>
      <c r="I16" s="17"/>
    </row>
    <row r="17" spans="1:9" ht="12.75">
      <c r="A17" s="18" t="s">
        <v>103</v>
      </c>
      <c r="B17" s="16"/>
      <c r="C17" s="17"/>
      <c r="E17" s="17"/>
      <c r="G17" s="17"/>
      <c r="I17" s="17"/>
    </row>
    <row r="18" spans="1:14" ht="12.75">
      <c r="A18" s="10"/>
      <c r="B18" s="19"/>
      <c r="C18" s="20"/>
      <c r="D18" s="36">
        <v>2008</v>
      </c>
      <c r="E18" s="20"/>
      <c r="F18" s="36">
        <v>2007</v>
      </c>
      <c r="G18" s="20"/>
      <c r="H18" s="36">
        <v>2006</v>
      </c>
      <c r="I18" s="20"/>
      <c r="J18" s="36">
        <v>2005</v>
      </c>
      <c r="L18" s="36">
        <v>2004</v>
      </c>
      <c r="N18" s="36">
        <v>2003</v>
      </c>
    </row>
    <row r="19" spans="1:14" ht="12.75">
      <c r="A19" s="21" t="s">
        <v>84</v>
      </c>
      <c r="B19" s="21" t="s">
        <v>13</v>
      </c>
      <c r="C19" s="22"/>
      <c r="D19" s="57">
        <v>100432492</v>
      </c>
      <c r="E19" s="22"/>
      <c r="F19" s="57">
        <v>103736571.363636</v>
      </c>
      <c r="G19" s="22"/>
      <c r="H19" s="39">
        <v>92049095</v>
      </c>
      <c r="I19" s="22"/>
      <c r="J19" s="39">
        <v>90799144</v>
      </c>
      <c r="L19" s="39">
        <v>94256034</v>
      </c>
      <c r="N19" s="39">
        <v>62651208</v>
      </c>
    </row>
    <row r="20" spans="1:14" ht="12.75">
      <c r="A20" s="21" t="s">
        <v>85</v>
      </c>
      <c r="B20" s="21" t="s">
        <v>13</v>
      </c>
      <c r="C20" s="22"/>
      <c r="D20" s="57">
        <v>12616642.3333333</v>
      </c>
      <c r="E20" s="22"/>
      <c r="F20" s="57">
        <v>7970449.18181818</v>
      </c>
      <c r="G20" s="22"/>
      <c r="H20" s="39">
        <v>8158456</v>
      </c>
      <c r="I20" s="22"/>
      <c r="J20" s="39">
        <v>13653512</v>
      </c>
      <c r="L20" s="39">
        <v>12200914</v>
      </c>
      <c r="N20" s="39">
        <v>8012691</v>
      </c>
    </row>
    <row r="21" spans="1:14" ht="12.75">
      <c r="A21" s="21" t="s">
        <v>14</v>
      </c>
      <c r="B21" s="21" t="s">
        <v>13</v>
      </c>
      <c r="C21" s="22"/>
      <c r="D21" s="57">
        <v>410302</v>
      </c>
      <c r="E21" s="22"/>
      <c r="F21" s="57">
        <v>1886933.90909091</v>
      </c>
      <c r="G21" s="22"/>
      <c r="H21" s="39">
        <v>1228000</v>
      </c>
      <c r="I21" s="22"/>
      <c r="J21" s="39">
        <v>642894</v>
      </c>
      <c r="L21" s="39">
        <v>632995</v>
      </c>
      <c r="N21" s="39">
        <v>317612</v>
      </c>
    </row>
    <row r="22" spans="1:14" ht="12.75">
      <c r="A22" s="21" t="s">
        <v>15</v>
      </c>
      <c r="B22" s="21" t="s">
        <v>13</v>
      </c>
      <c r="C22" s="22"/>
      <c r="D22" s="57">
        <v>5822611.83333333</v>
      </c>
      <c r="E22" s="22"/>
      <c r="F22" s="57">
        <v>9910306.18181818</v>
      </c>
      <c r="G22" s="22"/>
      <c r="H22" s="39">
        <v>6399263</v>
      </c>
      <c r="I22" s="22"/>
      <c r="J22" s="39">
        <v>10628782</v>
      </c>
      <c r="L22" s="39">
        <v>5496058</v>
      </c>
      <c r="N22" s="39">
        <v>3112586</v>
      </c>
    </row>
    <row r="23" spans="1:14" ht="12.75">
      <c r="A23" s="23" t="s">
        <v>16</v>
      </c>
      <c r="B23" s="23" t="s">
        <v>13</v>
      </c>
      <c r="C23" s="24"/>
      <c r="D23" s="40">
        <f>SUM(D19:D22)</f>
        <v>119282048.16666663</v>
      </c>
      <c r="E23" s="24"/>
      <c r="F23" s="40">
        <f>SUM(F19:F22)</f>
        <v>123504260.63636327</v>
      </c>
      <c r="G23" s="24"/>
      <c r="H23" s="40">
        <f>SUM(H19:H22)</f>
        <v>107834814</v>
      </c>
      <c r="I23" s="24"/>
      <c r="J23" s="40">
        <f>SUM(J19:J22)</f>
        <v>115724332</v>
      </c>
      <c r="L23" s="40">
        <f>SUM(L19:L22)</f>
        <v>112586001</v>
      </c>
      <c r="N23" s="40">
        <f>SUM(N19:N22)</f>
        <v>74094097</v>
      </c>
    </row>
    <row r="24" spans="1:14" ht="12.75">
      <c r="A24" s="23"/>
      <c r="B24" s="23"/>
      <c r="C24" s="24"/>
      <c r="D24" s="41"/>
      <c r="E24" s="24"/>
      <c r="F24" s="41"/>
      <c r="G24" s="24"/>
      <c r="H24" s="41"/>
      <c r="I24" s="24"/>
      <c r="J24" s="41"/>
      <c r="L24" s="41"/>
      <c r="N24" s="41"/>
    </row>
    <row r="25" spans="1:14" ht="12.75">
      <c r="A25" s="21" t="s">
        <v>17</v>
      </c>
      <c r="B25" s="21" t="s">
        <v>13</v>
      </c>
      <c r="C25" s="22"/>
      <c r="D25" s="57">
        <v>13710079.6666667</v>
      </c>
      <c r="E25" s="22"/>
      <c r="F25" s="57">
        <v>12117562.9090909</v>
      </c>
      <c r="G25" s="22"/>
      <c r="H25" s="39">
        <v>10654405</v>
      </c>
      <c r="I25" s="22"/>
      <c r="J25" s="39">
        <v>10877911</v>
      </c>
      <c r="L25" s="39">
        <v>10927694</v>
      </c>
      <c r="N25" s="39">
        <v>7328864</v>
      </c>
    </row>
    <row r="26" spans="1:14" ht="12.75">
      <c r="A26" s="21" t="s">
        <v>18</v>
      </c>
      <c r="B26" s="21" t="s">
        <v>13</v>
      </c>
      <c r="C26" s="22"/>
      <c r="D26" s="57">
        <v>55970189.3333333</v>
      </c>
      <c r="E26" s="22"/>
      <c r="F26" s="57">
        <v>56222063.6363636</v>
      </c>
      <c r="G26" s="22"/>
      <c r="H26" s="39">
        <v>41191117</v>
      </c>
      <c r="I26" s="22"/>
      <c r="J26" s="39">
        <v>41208446</v>
      </c>
      <c r="L26" s="39">
        <v>51572502</v>
      </c>
      <c r="N26" s="39">
        <v>35900653</v>
      </c>
    </row>
    <row r="27" spans="1:14" ht="12.75">
      <c r="A27" s="21" t="s">
        <v>19</v>
      </c>
      <c r="B27" s="21" t="s">
        <v>13</v>
      </c>
      <c r="C27" s="22"/>
      <c r="D27" s="57">
        <v>957571.833333333</v>
      </c>
      <c r="E27" s="22"/>
      <c r="F27" s="57">
        <v>913751</v>
      </c>
      <c r="G27" s="22"/>
      <c r="H27" s="39">
        <v>808376</v>
      </c>
      <c r="I27" s="22"/>
      <c r="J27" s="39">
        <v>1065376</v>
      </c>
      <c r="L27" s="39">
        <v>1228698</v>
      </c>
      <c r="N27" s="39">
        <v>969022</v>
      </c>
    </row>
    <row r="28" spans="1:14" ht="12.75">
      <c r="A28" s="21" t="s">
        <v>86</v>
      </c>
      <c r="B28" s="21" t="s">
        <v>13</v>
      </c>
      <c r="C28" s="22"/>
      <c r="D28" s="57">
        <v>12618058.6666667</v>
      </c>
      <c r="E28" s="22"/>
      <c r="F28" s="57">
        <v>11795432.2727273</v>
      </c>
      <c r="G28" s="22"/>
      <c r="H28" s="39">
        <v>8497218</v>
      </c>
      <c r="I28" s="22"/>
      <c r="J28" s="39">
        <v>11652524</v>
      </c>
      <c r="L28" s="39">
        <v>15197202</v>
      </c>
      <c r="N28" s="39">
        <v>10003396</v>
      </c>
    </row>
    <row r="29" spans="1:14" ht="12.75">
      <c r="A29" s="21" t="s">
        <v>20</v>
      </c>
      <c r="B29" s="21" t="s">
        <v>13</v>
      </c>
      <c r="C29" s="22"/>
      <c r="D29" s="57">
        <v>8154389.75</v>
      </c>
      <c r="E29" s="22"/>
      <c r="F29" s="57">
        <v>8428269</v>
      </c>
      <c r="G29" s="22"/>
      <c r="H29" s="39">
        <v>10905279</v>
      </c>
      <c r="I29" s="22"/>
      <c r="J29" s="39">
        <v>5947544</v>
      </c>
      <c r="L29" s="39">
        <v>909458</v>
      </c>
      <c r="N29" s="39">
        <v>-5082471</v>
      </c>
    </row>
    <row r="30" spans="1:14" ht="12.75">
      <c r="A30" s="21" t="s">
        <v>87</v>
      </c>
      <c r="B30" s="21" t="s">
        <v>13</v>
      </c>
      <c r="C30" s="22"/>
      <c r="D30" s="57">
        <v>-2099.91666666667</v>
      </c>
      <c r="E30" s="22"/>
      <c r="F30" s="57">
        <v>921281.181818182</v>
      </c>
      <c r="G30" s="22"/>
      <c r="H30" s="39">
        <v>30771</v>
      </c>
      <c r="I30" s="22"/>
      <c r="J30" s="39">
        <v>-620531</v>
      </c>
      <c r="L30" s="39">
        <v>719352</v>
      </c>
      <c r="N30" s="39">
        <v>-1369359</v>
      </c>
    </row>
    <row r="31" spans="1:14" ht="12.75">
      <c r="A31" s="21" t="s">
        <v>21</v>
      </c>
      <c r="B31" s="21" t="s">
        <v>13</v>
      </c>
      <c r="C31" s="22"/>
      <c r="D31" s="57">
        <v>5425260.41666667</v>
      </c>
      <c r="E31" s="22"/>
      <c r="F31" s="57">
        <v>7984094.90909091</v>
      </c>
      <c r="G31" s="22"/>
      <c r="H31" s="39">
        <v>7226500</v>
      </c>
      <c r="I31" s="22"/>
      <c r="J31" s="39">
        <v>8450708</v>
      </c>
      <c r="L31" s="39">
        <v>9547403</v>
      </c>
      <c r="N31" s="39">
        <v>4115906</v>
      </c>
    </row>
    <row r="32" spans="1:14" ht="12.75">
      <c r="A32" s="21" t="s">
        <v>22</v>
      </c>
      <c r="B32" s="21" t="s">
        <v>13</v>
      </c>
      <c r="C32" s="22"/>
      <c r="D32" s="57">
        <v>5589515</v>
      </c>
      <c r="E32" s="22"/>
      <c r="F32" s="57">
        <v>5270933.36363636</v>
      </c>
      <c r="G32" s="22"/>
      <c r="H32" s="39">
        <v>3913109</v>
      </c>
      <c r="I32" s="22"/>
      <c r="J32" s="39">
        <v>5188531</v>
      </c>
      <c r="L32" s="39">
        <v>5564597</v>
      </c>
      <c r="N32" s="39">
        <v>3820281</v>
      </c>
    </row>
    <row r="33" spans="1:14" ht="12.75">
      <c r="A33" s="21" t="s">
        <v>88</v>
      </c>
      <c r="B33" s="21" t="s">
        <v>13</v>
      </c>
      <c r="C33" s="22"/>
      <c r="D33" s="57">
        <v>4151228.16666667</v>
      </c>
      <c r="E33" s="22"/>
      <c r="F33" s="57">
        <v>798886.090909091</v>
      </c>
      <c r="G33" s="22"/>
      <c r="H33" s="39">
        <v>242015</v>
      </c>
      <c r="I33" s="22"/>
      <c r="J33" s="39">
        <v>2725839</v>
      </c>
      <c r="L33" s="39">
        <v>88167</v>
      </c>
      <c r="N33" s="39">
        <v>1215987</v>
      </c>
    </row>
    <row r="34" spans="1:14" ht="12.75">
      <c r="A34" s="21" t="s">
        <v>23</v>
      </c>
      <c r="B34" s="21" t="s">
        <v>13</v>
      </c>
      <c r="C34" s="22"/>
      <c r="D34" s="57">
        <v>20710787</v>
      </c>
      <c r="E34" s="22"/>
      <c r="F34" s="57">
        <v>19998147.0909091</v>
      </c>
      <c r="G34" s="22"/>
      <c r="H34" s="39">
        <v>15098927</v>
      </c>
      <c r="I34" s="22"/>
      <c r="J34" s="39">
        <v>14201207</v>
      </c>
      <c r="L34" s="39">
        <v>12711780</v>
      </c>
      <c r="N34" s="39">
        <v>12271992</v>
      </c>
    </row>
    <row r="35" spans="1:14" ht="12.75">
      <c r="A35" s="23" t="s">
        <v>24</v>
      </c>
      <c r="B35" s="23" t="s">
        <v>13</v>
      </c>
      <c r="C35" s="24"/>
      <c r="D35" s="40">
        <f>D25+D26+D27+D28-D29-D30+D31+D32+D33+D34</f>
        <v>110980400.25000004</v>
      </c>
      <c r="E35" s="24"/>
      <c r="F35" s="40">
        <f>F25+F26+F27+F28-F29-F30+F31+F32+F33+F34</f>
        <v>105751321.09090906</v>
      </c>
      <c r="G35" s="24"/>
      <c r="H35" s="40">
        <f>H25+H26+H27+H28-H29-H30+H31+H32+H33+H34</f>
        <v>76695617</v>
      </c>
      <c r="I35" s="24"/>
      <c r="J35" s="40">
        <f>J25+J26+J27+J28-J29-J30+J31+J32+J33+J34</f>
        <v>90043529</v>
      </c>
      <c r="L35" s="40">
        <f>L25+L26+L27+L28-L29-L30+L31+L32+L33+L34</f>
        <v>105209233</v>
      </c>
      <c r="N35" s="40">
        <f>N25+N26+N27+N28-N29-N30+N31+N32+N33+N34</f>
        <v>82077931</v>
      </c>
    </row>
    <row r="36" spans="1:14" ht="12.75">
      <c r="A36" s="23"/>
      <c r="B36" s="23"/>
      <c r="C36" s="24"/>
      <c r="D36" s="40"/>
      <c r="E36" s="24"/>
      <c r="F36" s="40"/>
      <c r="G36" s="24"/>
      <c r="H36" s="40"/>
      <c r="I36" s="24"/>
      <c r="J36" s="40"/>
      <c r="L36" s="40"/>
      <c r="N36" s="40"/>
    </row>
    <row r="37" spans="1:14" ht="12.75">
      <c r="A37" s="23" t="s">
        <v>25</v>
      </c>
      <c r="B37" s="23" t="s">
        <v>13</v>
      </c>
      <c r="C37" s="24"/>
      <c r="D37" s="40">
        <f>D23-D35</f>
        <v>8301647.916666582</v>
      </c>
      <c r="E37" s="24"/>
      <c r="F37" s="40">
        <f>F23-F35</f>
        <v>17752939.545454204</v>
      </c>
      <c r="G37" s="24"/>
      <c r="H37" s="40">
        <f>H23-H35</f>
        <v>31139197</v>
      </c>
      <c r="I37" s="24"/>
      <c r="J37" s="40">
        <f>J23-J35</f>
        <v>25680803</v>
      </c>
      <c r="L37" s="40">
        <f>L23-L35</f>
        <v>7376768</v>
      </c>
      <c r="N37" s="40">
        <f>N23-N35</f>
        <v>-7983834</v>
      </c>
    </row>
    <row r="38" spans="1:9" ht="12.75">
      <c r="A38" s="23"/>
      <c r="B38" s="23"/>
      <c r="C38" s="24"/>
      <c r="E38" s="24"/>
      <c r="G38" s="24"/>
      <c r="I38" s="24"/>
    </row>
    <row r="39" spans="1:14" ht="12.75">
      <c r="A39" s="21" t="s">
        <v>26</v>
      </c>
      <c r="B39" s="21" t="s">
        <v>13</v>
      </c>
      <c r="C39" s="22"/>
      <c r="D39" s="42">
        <v>737368.5</v>
      </c>
      <c r="E39" s="22"/>
      <c r="F39" s="42">
        <v>695676.181818182</v>
      </c>
      <c r="G39" s="22"/>
      <c r="H39" s="42">
        <v>324439</v>
      </c>
      <c r="I39" s="22"/>
      <c r="J39" s="42">
        <v>1867064</v>
      </c>
      <c r="L39" s="42">
        <v>795254</v>
      </c>
      <c r="N39" s="42">
        <v>-284501</v>
      </c>
    </row>
    <row r="40" spans="1:14" ht="12.75">
      <c r="A40" s="21" t="s">
        <v>27</v>
      </c>
      <c r="B40" s="21" t="s">
        <v>13</v>
      </c>
      <c r="C40" s="22"/>
      <c r="D40" s="42">
        <v>5891963.25</v>
      </c>
      <c r="E40" s="22"/>
      <c r="F40" s="42">
        <v>2789416.18181818</v>
      </c>
      <c r="G40" s="22"/>
      <c r="H40" s="42">
        <v>1414973</v>
      </c>
      <c r="I40" s="22"/>
      <c r="J40" s="42">
        <v>2595769</v>
      </c>
      <c r="L40" s="42">
        <v>3351158</v>
      </c>
      <c r="N40" s="42">
        <v>4810383</v>
      </c>
    </row>
    <row r="41" spans="1:14" ht="12.75">
      <c r="A41" s="25" t="s">
        <v>28</v>
      </c>
      <c r="B41" s="25" t="s">
        <v>13</v>
      </c>
      <c r="C41" s="24"/>
      <c r="D41" s="40">
        <f>D37+D39-D40</f>
        <v>3147053.166666582</v>
      </c>
      <c r="E41" s="24"/>
      <c r="F41" s="40">
        <f>F37+F39-F40</f>
        <v>15659199.545454208</v>
      </c>
      <c r="G41" s="24"/>
      <c r="H41" s="40">
        <f>H37+H39-H40</f>
        <v>30048663</v>
      </c>
      <c r="I41" s="24"/>
      <c r="J41" s="40">
        <f>J37+J39-J40</f>
        <v>24952098</v>
      </c>
      <c r="L41" s="40">
        <f>L37+L39-L40</f>
        <v>4820864</v>
      </c>
      <c r="N41" s="40">
        <f>N37+N39-N40</f>
        <v>-13078718</v>
      </c>
    </row>
    <row r="42" ht="12.75">
      <c r="A42" s="14"/>
    </row>
    <row r="43" ht="12.75">
      <c r="A43" s="14"/>
    </row>
    <row r="44" spans="1:9" ht="15">
      <c r="A44" s="15" t="s">
        <v>29</v>
      </c>
      <c r="B44" s="16"/>
      <c r="C44" s="17"/>
      <c r="E44" s="17"/>
      <c r="G44" s="17"/>
      <c r="I44" s="17"/>
    </row>
    <row r="45" spans="1:9" ht="12.75">
      <c r="A45" s="18" t="s">
        <v>103</v>
      </c>
      <c r="B45" s="16"/>
      <c r="C45" s="17"/>
      <c r="E45" s="17"/>
      <c r="G45" s="17"/>
      <c r="I45" s="17"/>
    </row>
    <row r="46" spans="1:14" ht="12.75">
      <c r="A46" s="10"/>
      <c r="B46" s="19"/>
      <c r="C46" s="20"/>
      <c r="D46" s="36">
        <v>2008</v>
      </c>
      <c r="E46" s="20"/>
      <c r="F46" s="36">
        <v>2007</v>
      </c>
      <c r="G46" s="20"/>
      <c r="H46" s="36">
        <v>2006</v>
      </c>
      <c r="I46" s="20"/>
      <c r="J46" s="36">
        <v>2005</v>
      </c>
      <c r="L46" s="36">
        <v>2004</v>
      </c>
      <c r="N46" s="36">
        <v>2003</v>
      </c>
    </row>
    <row r="47" spans="1:14" ht="12.75">
      <c r="A47" s="26" t="s">
        <v>30</v>
      </c>
      <c r="B47" s="27" t="s">
        <v>13</v>
      </c>
      <c r="C47" s="20"/>
      <c r="D47" s="57">
        <v>53898035.8333333</v>
      </c>
      <c r="E47" s="20"/>
      <c r="F47" s="57">
        <v>52618102.1818182</v>
      </c>
      <c r="G47" s="20"/>
      <c r="H47" s="44">
        <v>35808845</v>
      </c>
      <c r="I47" s="20"/>
      <c r="J47" s="44">
        <v>39473379</v>
      </c>
      <c r="L47" s="44">
        <v>45497827</v>
      </c>
      <c r="N47" s="44">
        <v>29179185</v>
      </c>
    </row>
    <row r="48" spans="1:14" ht="12.75">
      <c r="A48" s="26" t="s">
        <v>31</v>
      </c>
      <c r="B48" s="27" t="s">
        <v>13</v>
      </c>
      <c r="C48" s="20"/>
      <c r="D48" s="57">
        <v>781651.666666667</v>
      </c>
      <c r="E48" s="20"/>
      <c r="F48" s="57">
        <v>6241493.72727273</v>
      </c>
      <c r="G48" s="20"/>
      <c r="H48" s="44">
        <v>4677314</v>
      </c>
      <c r="I48" s="20"/>
      <c r="J48" s="44">
        <v>1535298</v>
      </c>
      <c r="L48" s="44">
        <v>304803</v>
      </c>
      <c r="N48" s="44">
        <v>9918856</v>
      </c>
    </row>
    <row r="49" spans="1:14" ht="12.75">
      <c r="A49" s="28" t="s">
        <v>32</v>
      </c>
      <c r="B49" s="29" t="s">
        <v>13</v>
      </c>
      <c r="C49" s="12"/>
      <c r="D49" s="45">
        <f>SUM(D47:D48)</f>
        <v>54679687.49999996</v>
      </c>
      <c r="E49" s="12"/>
      <c r="F49" s="45">
        <f>SUM(F47:F48)</f>
        <v>58859595.909090936</v>
      </c>
      <c r="G49" s="12"/>
      <c r="H49" s="45">
        <f>SUM(H47:H48)</f>
        <v>40486159</v>
      </c>
      <c r="I49" s="12"/>
      <c r="J49" s="45">
        <f>SUM(J47:J48)</f>
        <v>41008677</v>
      </c>
      <c r="L49" s="45">
        <f>SUM(L47:L48)</f>
        <v>45802630</v>
      </c>
      <c r="N49" s="45">
        <f>SUM(N47:N48)</f>
        <v>39098041</v>
      </c>
    </row>
    <row r="50" spans="1:14" ht="12.75">
      <c r="A50" s="26" t="s">
        <v>33</v>
      </c>
      <c r="B50" s="27" t="s">
        <v>13</v>
      </c>
      <c r="C50" s="20"/>
      <c r="D50" s="57">
        <v>2426969.66666667</v>
      </c>
      <c r="E50" s="20"/>
      <c r="F50" s="57">
        <v>1734674.63636364</v>
      </c>
      <c r="G50" s="20"/>
      <c r="H50" s="44">
        <v>1602051</v>
      </c>
      <c r="I50" s="20"/>
      <c r="J50" s="44">
        <v>1738358</v>
      </c>
      <c r="L50" s="44">
        <v>1559786</v>
      </c>
      <c r="N50" s="44">
        <v>789866</v>
      </c>
    </row>
    <row r="51" spans="1:14" ht="12.75">
      <c r="A51" s="26" t="s">
        <v>34</v>
      </c>
      <c r="B51" s="27" t="s">
        <v>13</v>
      </c>
      <c r="C51" s="20"/>
      <c r="D51" s="57">
        <v>52669224.4166667</v>
      </c>
      <c r="E51" s="20"/>
      <c r="F51" s="57">
        <v>39053241</v>
      </c>
      <c r="G51" s="20"/>
      <c r="H51" s="44">
        <v>42519254</v>
      </c>
      <c r="I51" s="20"/>
      <c r="J51" s="44">
        <v>47881172</v>
      </c>
      <c r="L51" s="44">
        <v>48053516</v>
      </c>
      <c r="N51" s="44">
        <v>35971169</v>
      </c>
    </row>
    <row r="52" spans="1:14" ht="12.75">
      <c r="A52" s="26" t="s">
        <v>89</v>
      </c>
      <c r="B52" s="27" t="s">
        <v>13</v>
      </c>
      <c r="C52" s="20"/>
      <c r="D52" s="57">
        <v>1010669.5</v>
      </c>
      <c r="E52" s="20"/>
      <c r="F52" s="57">
        <v>1129839.36363636</v>
      </c>
      <c r="G52" s="20"/>
      <c r="H52" s="44">
        <v>208558</v>
      </c>
      <c r="I52" s="20"/>
      <c r="J52" s="44">
        <v>402689</v>
      </c>
      <c r="L52" s="44">
        <v>1647396</v>
      </c>
      <c r="N52" s="44">
        <v>226164</v>
      </c>
    </row>
    <row r="53" spans="1:14" ht="12.75">
      <c r="A53" s="26" t="s">
        <v>35</v>
      </c>
      <c r="B53" s="27" t="s">
        <v>13</v>
      </c>
      <c r="C53" s="20"/>
      <c r="D53" s="57">
        <v>19485483.5833333</v>
      </c>
      <c r="E53" s="20"/>
      <c r="F53" s="57">
        <v>21488465.9090909</v>
      </c>
      <c r="G53" s="20"/>
      <c r="H53" s="44">
        <v>16517217</v>
      </c>
      <c r="I53" s="20"/>
      <c r="J53" s="44">
        <v>22888001</v>
      </c>
      <c r="L53" s="44">
        <v>20215468</v>
      </c>
      <c r="N53" s="44">
        <v>28822392</v>
      </c>
    </row>
    <row r="54" spans="1:14" ht="12.75">
      <c r="A54" s="26" t="s">
        <v>36</v>
      </c>
      <c r="B54" s="27" t="s">
        <v>13</v>
      </c>
      <c r="C54" s="20"/>
      <c r="D54" s="57">
        <v>1015671.75</v>
      </c>
      <c r="E54" s="20"/>
      <c r="F54" s="57">
        <v>3434401.18181818</v>
      </c>
      <c r="G54" s="20"/>
      <c r="H54" s="44">
        <v>8694178</v>
      </c>
      <c r="I54" s="20"/>
      <c r="J54" s="44">
        <v>1322069</v>
      </c>
      <c r="L54" s="44">
        <v>414590</v>
      </c>
      <c r="N54" s="44">
        <v>1392184</v>
      </c>
    </row>
    <row r="55" spans="1:14" ht="12.75">
      <c r="A55" s="28" t="s">
        <v>37</v>
      </c>
      <c r="B55" s="29" t="s">
        <v>13</v>
      </c>
      <c r="C55" s="12"/>
      <c r="D55" s="45">
        <f>SUM(D50:D54)</f>
        <v>76608018.91666667</v>
      </c>
      <c r="E55" s="12"/>
      <c r="F55" s="45">
        <f>SUM(F50:F54)</f>
        <v>66840622.09090908</v>
      </c>
      <c r="G55" s="12"/>
      <c r="H55" s="45">
        <f>SUM(H50:H54)</f>
        <v>69541258</v>
      </c>
      <c r="I55" s="12"/>
      <c r="J55" s="45">
        <f>SUM(J50:J54)</f>
        <v>74232289</v>
      </c>
      <c r="L55" s="45">
        <f>SUM(L50:L54)</f>
        <v>71890756</v>
      </c>
      <c r="N55" s="45">
        <f>SUM(N50:N54)</f>
        <v>67201775</v>
      </c>
    </row>
    <row r="56" spans="1:14" ht="12.75">
      <c r="A56" s="28" t="s">
        <v>38</v>
      </c>
      <c r="B56" s="27" t="s">
        <v>13</v>
      </c>
      <c r="C56" s="20"/>
      <c r="D56" s="45">
        <f>D49+D55</f>
        <v>131287706.41666663</v>
      </c>
      <c r="E56" s="20"/>
      <c r="F56" s="45">
        <f>F49+F55</f>
        <v>125700218.00000001</v>
      </c>
      <c r="G56" s="20"/>
      <c r="H56" s="45">
        <f>H49+H55</f>
        <v>110027417</v>
      </c>
      <c r="I56" s="20"/>
      <c r="J56" s="45">
        <f>J49+J55</f>
        <v>115240966</v>
      </c>
      <c r="L56" s="45">
        <f>L49+L55</f>
        <v>117693386</v>
      </c>
      <c r="N56" s="45">
        <f>N49+N55</f>
        <v>106299816</v>
      </c>
    </row>
    <row r="57" spans="1:14" ht="12.75">
      <c r="A57" s="28"/>
      <c r="B57" s="27"/>
      <c r="C57" s="20"/>
      <c r="D57" s="45"/>
      <c r="E57" s="20"/>
      <c r="F57" s="45"/>
      <c r="G57" s="20"/>
      <c r="H57" s="45"/>
      <c r="I57" s="20"/>
      <c r="J57" s="45"/>
      <c r="L57" s="45"/>
      <c r="N57" s="45"/>
    </row>
    <row r="58" spans="1:14" ht="12.75">
      <c r="A58" s="28" t="s">
        <v>91</v>
      </c>
      <c r="B58" s="29" t="s">
        <v>13</v>
      </c>
      <c r="C58" s="12"/>
      <c r="D58" s="45">
        <f>D56-D65</f>
        <v>29459212.916666627</v>
      </c>
      <c r="E58" s="20"/>
      <c r="F58" s="45">
        <f>F56-F65</f>
        <v>19349856.818181947</v>
      </c>
      <c r="G58" s="20"/>
      <c r="H58" s="45">
        <f>H56-H65</f>
        <v>22590311</v>
      </c>
      <c r="I58" s="20"/>
      <c r="J58" s="45">
        <f>J56-J65</f>
        <v>22421122</v>
      </c>
      <c r="L58" s="45">
        <f>L56-L65</f>
        <v>10158032</v>
      </c>
      <c r="N58" s="45">
        <f>N56-N65</f>
        <v>11023713</v>
      </c>
    </row>
    <row r="59" spans="1:14" ht="12.75">
      <c r="A59" s="26" t="s">
        <v>90</v>
      </c>
      <c r="B59" s="27" t="s">
        <v>13</v>
      </c>
      <c r="C59" s="20"/>
      <c r="D59" s="57">
        <v>18251853.4166667</v>
      </c>
      <c r="E59" s="20"/>
      <c r="F59" s="57">
        <v>20960591.6363636</v>
      </c>
      <c r="G59" s="20"/>
      <c r="H59" s="44">
        <v>18769140</v>
      </c>
      <c r="I59" s="20"/>
      <c r="J59" s="44">
        <v>16487004</v>
      </c>
      <c r="L59" s="44">
        <v>11813430</v>
      </c>
      <c r="N59" s="44">
        <v>11246078</v>
      </c>
    </row>
    <row r="60" spans="1:14" ht="12.75">
      <c r="A60" s="26" t="s">
        <v>39</v>
      </c>
      <c r="B60" s="27" t="s">
        <v>13</v>
      </c>
      <c r="C60" s="20"/>
      <c r="D60" s="57">
        <v>32053723.6666667</v>
      </c>
      <c r="E60" s="20"/>
      <c r="F60" s="57">
        <v>34250765.5454545</v>
      </c>
      <c r="G60" s="20"/>
      <c r="H60" s="44">
        <v>23314563</v>
      </c>
      <c r="I60" s="20"/>
      <c r="J60" s="44">
        <v>36992843</v>
      </c>
      <c r="L60" s="44">
        <v>42217480</v>
      </c>
      <c r="N60" s="44">
        <v>33729937</v>
      </c>
    </row>
    <row r="61" spans="1:14" ht="12.75">
      <c r="A61" s="26" t="s">
        <v>40</v>
      </c>
      <c r="B61" s="27" t="s">
        <v>13</v>
      </c>
      <c r="C61" s="20"/>
      <c r="D61" s="57">
        <v>17016341.3333333</v>
      </c>
      <c r="E61" s="20"/>
      <c r="F61" s="57">
        <v>22552974.2727273</v>
      </c>
      <c r="G61" s="20"/>
      <c r="H61" s="44">
        <v>14233308</v>
      </c>
      <c r="I61" s="20"/>
      <c r="J61" s="44">
        <v>22188875</v>
      </c>
      <c r="L61" s="44">
        <v>35069872</v>
      </c>
      <c r="N61" s="44">
        <v>29029000</v>
      </c>
    </row>
    <row r="62" spans="1:14" ht="12.75">
      <c r="A62" s="26" t="s">
        <v>41</v>
      </c>
      <c r="B62" s="27" t="s">
        <v>13</v>
      </c>
      <c r="C62" s="20"/>
      <c r="D62" s="57">
        <v>20130916</v>
      </c>
      <c r="E62" s="20"/>
      <c r="F62" s="57">
        <v>18725197.5454545</v>
      </c>
      <c r="G62" s="20"/>
      <c r="H62" s="44">
        <v>14088716</v>
      </c>
      <c r="I62" s="20"/>
      <c r="J62" s="44">
        <v>9397552</v>
      </c>
      <c r="L62" s="44">
        <v>10377635</v>
      </c>
      <c r="N62" s="44">
        <v>9167030</v>
      </c>
    </row>
    <row r="63" spans="1:14" ht="12.75">
      <c r="A63" s="26" t="s">
        <v>42</v>
      </c>
      <c r="B63" s="27" t="s">
        <v>13</v>
      </c>
      <c r="C63" s="20"/>
      <c r="D63" s="57">
        <v>14375659.0833333</v>
      </c>
      <c r="E63" s="20"/>
      <c r="F63" s="57">
        <v>9860832.18181818</v>
      </c>
      <c r="G63" s="20"/>
      <c r="H63" s="44">
        <v>17031379</v>
      </c>
      <c r="I63" s="20"/>
      <c r="J63" s="44">
        <v>7753570</v>
      </c>
      <c r="L63" s="44">
        <v>8056937</v>
      </c>
      <c r="N63" s="44">
        <v>12104058</v>
      </c>
    </row>
    <row r="64" spans="1:14" ht="12.75">
      <c r="A64" s="26" t="s">
        <v>43</v>
      </c>
      <c r="B64" s="27" t="s">
        <v>13</v>
      </c>
      <c r="C64" s="20"/>
      <c r="D64" s="46">
        <f>SUM(D61:D63)</f>
        <v>51522916.4166666</v>
      </c>
      <c r="E64" s="20"/>
      <c r="F64" s="46">
        <f>SUM(F61:F63)</f>
        <v>51139003.99999998</v>
      </c>
      <c r="G64" s="20"/>
      <c r="H64" s="46">
        <f>SUM(H61:H63)</f>
        <v>45353403</v>
      </c>
      <c r="I64" s="20"/>
      <c r="J64" s="46">
        <f>SUM(J61:J63)</f>
        <v>39339997</v>
      </c>
      <c r="L64" s="46">
        <f>SUM(L61:L63)</f>
        <v>53504444</v>
      </c>
      <c r="N64" s="46">
        <f>SUM(N61:N63)</f>
        <v>50300088</v>
      </c>
    </row>
    <row r="65" spans="1:14" ht="12.75">
      <c r="A65" s="28" t="s">
        <v>44</v>
      </c>
      <c r="B65" s="29" t="s">
        <v>13</v>
      </c>
      <c r="C65" s="12"/>
      <c r="D65" s="45">
        <f>D59+D60+D61+D62+D63</f>
        <v>101828493.5</v>
      </c>
      <c r="E65" s="20"/>
      <c r="F65" s="45">
        <f>F59+F60+F61+F62+F63</f>
        <v>106350361.18181807</v>
      </c>
      <c r="G65" s="20"/>
      <c r="H65" s="45">
        <f>H59+H60+H61+H62+H63</f>
        <v>87437106</v>
      </c>
      <c r="I65" s="20"/>
      <c r="J65" s="45">
        <f>J59+J60+J61+J62+J63</f>
        <v>92819844</v>
      </c>
      <c r="L65" s="45">
        <f>L59+L60+L61+L62+L63</f>
        <v>107535354</v>
      </c>
      <c r="N65" s="45">
        <f>N59+N60+N61+N62+N63</f>
        <v>95276103</v>
      </c>
    </row>
    <row r="66" spans="1:14" ht="12.75">
      <c r="A66" s="30" t="s">
        <v>45</v>
      </c>
      <c r="B66" s="43" t="s">
        <v>13</v>
      </c>
      <c r="C66" s="12"/>
      <c r="D66" s="45">
        <f>D65+D58</f>
        <v>131287706.41666663</v>
      </c>
      <c r="E66" s="20"/>
      <c r="F66" s="45">
        <f>F65+F58</f>
        <v>125700218.00000001</v>
      </c>
      <c r="G66" s="20"/>
      <c r="H66" s="45">
        <f>H65+H58</f>
        <v>110027417</v>
      </c>
      <c r="I66" s="20"/>
      <c r="J66" s="45">
        <f>J65+J58</f>
        <v>115240966</v>
      </c>
      <c r="L66" s="45">
        <f>L65+L58</f>
        <v>117693386</v>
      </c>
      <c r="N66" s="45">
        <f>N65+N58</f>
        <v>106299816</v>
      </c>
    </row>
    <row r="67" spans="1:14" ht="12.75">
      <c r="A67" s="26"/>
      <c r="B67" s="27"/>
      <c r="C67" s="20"/>
      <c r="D67" s="8"/>
      <c r="E67" s="20"/>
      <c r="F67" s="8"/>
      <c r="G67" s="20"/>
      <c r="H67" s="8"/>
      <c r="I67" s="20"/>
      <c r="J67" s="8"/>
      <c r="K67" s="8"/>
      <c r="L67" s="8"/>
      <c r="M67" s="8"/>
      <c r="N67" s="8"/>
    </row>
    <row r="68" spans="1:9" ht="12.75">
      <c r="A68" s="31"/>
      <c r="B68" s="27"/>
      <c r="C68" s="20"/>
      <c r="E68" s="20"/>
      <c r="G68" s="20"/>
      <c r="I68" s="20"/>
    </row>
    <row r="69" ht="15">
      <c r="A69" s="5" t="s">
        <v>46</v>
      </c>
    </row>
    <row r="70" ht="12.75">
      <c r="A70" s="18" t="s">
        <v>103</v>
      </c>
    </row>
    <row r="71" spans="1:14" ht="12.75">
      <c r="A71" s="10"/>
      <c r="B71" s="19"/>
      <c r="C71" s="20"/>
      <c r="D71" s="36">
        <v>2008</v>
      </c>
      <c r="E71" s="20"/>
      <c r="F71" s="36">
        <v>2007</v>
      </c>
      <c r="G71" s="20"/>
      <c r="H71" s="36">
        <v>2006</v>
      </c>
      <c r="I71" s="20"/>
      <c r="J71" s="36">
        <v>2005</v>
      </c>
      <c r="L71" s="36">
        <v>2004</v>
      </c>
      <c r="N71" s="36">
        <v>2003</v>
      </c>
    </row>
    <row r="72" spans="1:14" ht="12.75">
      <c r="A72" s="8" t="s">
        <v>92</v>
      </c>
      <c r="B72" s="8" t="s">
        <v>47</v>
      </c>
      <c r="D72" s="57">
        <v>4406628.58333333</v>
      </c>
      <c r="F72" s="57">
        <v>4719810.45454545</v>
      </c>
      <c r="H72" s="47">
        <v>3311272</v>
      </c>
      <c r="J72" s="47">
        <v>4114951</v>
      </c>
      <c r="L72" s="47">
        <v>5010284</v>
      </c>
      <c r="N72" s="47">
        <v>3682259</v>
      </c>
    </row>
    <row r="73" spans="1:14" ht="12.75">
      <c r="A73" s="8" t="s">
        <v>93</v>
      </c>
      <c r="B73" s="8" t="s">
        <v>47</v>
      </c>
      <c r="D73" s="57">
        <v>629283.416666667</v>
      </c>
      <c r="F73" s="57">
        <v>398018.636363636</v>
      </c>
      <c r="H73" s="47">
        <v>303322</v>
      </c>
      <c r="J73" s="47">
        <v>600062</v>
      </c>
      <c r="L73" s="47">
        <v>657515</v>
      </c>
      <c r="N73" s="47">
        <v>389033</v>
      </c>
    </row>
    <row r="74" spans="1:14" ht="12.75">
      <c r="A74" s="8" t="s">
        <v>48</v>
      </c>
      <c r="B74" s="8" t="s">
        <v>47</v>
      </c>
      <c r="D74" s="57">
        <v>5523611.91666667</v>
      </c>
      <c r="F74" s="57">
        <v>5672612.54545455</v>
      </c>
      <c r="H74" s="47">
        <v>4673607</v>
      </c>
      <c r="J74" s="47">
        <v>5275850</v>
      </c>
      <c r="L74" s="47">
        <v>5808852</v>
      </c>
      <c r="N74" s="47">
        <v>3700540</v>
      </c>
    </row>
    <row r="75" spans="1:14" ht="12.75">
      <c r="A75" s="8" t="s">
        <v>49</v>
      </c>
      <c r="B75" s="8" t="s">
        <v>47</v>
      </c>
      <c r="D75" s="47">
        <f>D74/D76</f>
        <v>528154.1274900418</v>
      </c>
      <c r="F75" s="47">
        <f>F74/F76</f>
        <v>425494.29253324214</v>
      </c>
      <c r="H75" s="47">
        <f>H74/H76</f>
        <v>341139.197080292</v>
      </c>
      <c r="J75" s="47">
        <f>J74/J76</f>
        <v>309071.4704159344</v>
      </c>
      <c r="L75" s="47">
        <f>L74/L76</f>
        <v>324879.8657718121</v>
      </c>
      <c r="N75" s="47">
        <f>N74/N76</f>
        <v>415791.01123595505</v>
      </c>
    </row>
    <row r="76" spans="1:14" ht="12.75">
      <c r="A76" s="8" t="s">
        <v>50</v>
      </c>
      <c r="D76" s="58">
        <v>10.4583333333333</v>
      </c>
      <c r="F76" s="58">
        <v>13.3318181818182</v>
      </c>
      <c r="H76" s="48">
        <v>13.7</v>
      </c>
      <c r="J76" s="48">
        <v>17.07</v>
      </c>
      <c r="L76" s="48">
        <v>17.88</v>
      </c>
      <c r="N76" s="48">
        <v>8.9</v>
      </c>
    </row>
    <row r="77" spans="1:14" ht="12.75">
      <c r="A77" s="8" t="s">
        <v>98</v>
      </c>
      <c r="D77" s="59">
        <v>1.30550035775957</v>
      </c>
      <c r="F77" s="59">
        <v>1.29546281849482</v>
      </c>
      <c r="H77" s="37">
        <v>1.26</v>
      </c>
      <c r="J77" s="37">
        <v>1.28</v>
      </c>
      <c r="L77" s="51">
        <v>1.33</v>
      </c>
      <c r="N77" s="51">
        <v>1.36</v>
      </c>
    </row>
    <row r="78" spans="1:14" ht="12.75">
      <c r="A78" s="8" t="s">
        <v>51</v>
      </c>
      <c r="B78" s="8" t="s">
        <v>13</v>
      </c>
      <c r="D78" s="49">
        <f>D19/D72</f>
        <v>22.791231459772654</v>
      </c>
      <c r="F78" s="49">
        <f>F19/F72</f>
        <v>21.978969783358924</v>
      </c>
      <c r="H78" s="49">
        <f>H19/H72</f>
        <v>27.798711492139578</v>
      </c>
      <c r="J78" s="49">
        <f>J19/J72</f>
        <v>22.065668339671603</v>
      </c>
      <c r="L78" s="49">
        <f>L19/L72</f>
        <v>18.81251322280334</v>
      </c>
      <c r="N78" s="49">
        <f>N19/N72</f>
        <v>17.014340381814534</v>
      </c>
    </row>
    <row r="79" spans="1:14" ht="12.75">
      <c r="A79" s="8" t="s">
        <v>52</v>
      </c>
      <c r="B79" s="8" t="s">
        <v>13</v>
      </c>
      <c r="D79" s="49">
        <f>D20/D73</f>
        <v>20.049221065071173</v>
      </c>
      <c r="F79" s="49">
        <f>F20/F73</f>
        <v>20.02531653954076</v>
      </c>
      <c r="H79" s="49">
        <f>H20/H73</f>
        <v>26.897013734579094</v>
      </c>
      <c r="J79" s="49">
        <f>J20/J73</f>
        <v>22.753502138112395</v>
      </c>
      <c r="L79" s="49">
        <f>L20/L73</f>
        <v>18.556099860839677</v>
      </c>
      <c r="N79" s="49">
        <f>N20/N73</f>
        <v>20.596430122894457</v>
      </c>
    </row>
    <row r="80" spans="1:14" ht="12.75">
      <c r="A80" s="8" t="s">
        <v>53</v>
      </c>
      <c r="B80" s="8" t="s">
        <v>13</v>
      </c>
      <c r="D80" s="49">
        <f>(D19+D20)/(D72+D73)</f>
        <v>22.44859209877642</v>
      </c>
      <c r="F80" s="49">
        <f>(F19+F20)/(F72+F73)</f>
        <v>21.82703223596932</v>
      </c>
      <c r="H80" s="49">
        <f>(H19+H20)/(H72+H73)</f>
        <v>27.72304469049636</v>
      </c>
      <c r="J80" s="49">
        <f>(J19+J20)/(J72+J73)</f>
        <v>22.153206364436322</v>
      </c>
      <c r="L80" s="49">
        <f>(L19+L20)/(L72+L73)</f>
        <v>18.782766996500758</v>
      </c>
      <c r="N80" s="49">
        <f>(N19+N20)/(N72+N73)</f>
        <v>17.35662757670047</v>
      </c>
    </row>
    <row r="81" spans="1:14" ht="12.75">
      <c r="A81" s="8" t="s">
        <v>54</v>
      </c>
      <c r="B81" s="8" t="s">
        <v>13</v>
      </c>
      <c r="D81" s="47">
        <f>D19+D20+D29+D30</f>
        <v>121201424.16666663</v>
      </c>
      <c r="F81" s="47">
        <f>F19+F20+F29+F30</f>
        <v>121056570.72727236</v>
      </c>
      <c r="H81" s="47">
        <f>H19+H20+H29+H30</f>
        <v>111143601</v>
      </c>
      <c r="J81" s="47">
        <f>J19+J20+J29+J30</f>
        <v>109779669</v>
      </c>
      <c r="L81" s="47">
        <f>L19+L20+L29+L30</f>
        <v>108085758</v>
      </c>
      <c r="N81" s="47">
        <f>N19+N20+N29+N30</f>
        <v>64212069</v>
      </c>
    </row>
    <row r="82" spans="1:14" ht="12.75">
      <c r="A82" s="8" t="s">
        <v>55</v>
      </c>
      <c r="B82" s="8" t="s">
        <v>13</v>
      </c>
      <c r="D82" s="47">
        <f>D81/D76</f>
        <v>11588980.796812782</v>
      </c>
      <c r="F82" s="47">
        <f>F81/F76</f>
        <v>9080274.653937908</v>
      </c>
      <c r="H82" s="47">
        <f>H81/H76</f>
        <v>8112671.605839416</v>
      </c>
      <c r="J82" s="47">
        <f>J81/J76</f>
        <v>6431146.397188049</v>
      </c>
      <c r="L82" s="47">
        <f>L81/L76</f>
        <v>6045064.765100672</v>
      </c>
      <c r="N82" s="47">
        <f>N81/N76</f>
        <v>7214839.213483145</v>
      </c>
    </row>
    <row r="83" spans="1:14" ht="12.75">
      <c r="A83" s="8" t="s">
        <v>56</v>
      </c>
      <c r="B83" s="8" t="s">
        <v>13</v>
      </c>
      <c r="D83" s="57">
        <v>899504.916666667</v>
      </c>
      <c r="F83" s="57">
        <v>978565.636363636</v>
      </c>
      <c r="H83" s="47">
        <v>791232</v>
      </c>
      <c r="J83" s="47">
        <v>849967</v>
      </c>
      <c r="L83" s="47">
        <v>518095</v>
      </c>
      <c r="N83" s="47">
        <v>773180</v>
      </c>
    </row>
    <row r="84" spans="1:14" ht="12.75">
      <c r="A84" s="8" t="s">
        <v>57</v>
      </c>
      <c r="B84" s="8" t="s">
        <v>13</v>
      </c>
      <c r="D84" s="57">
        <v>5816700.5</v>
      </c>
      <c r="F84" s="57">
        <v>5369362.90909091</v>
      </c>
      <c r="H84" s="47">
        <v>4010887</v>
      </c>
      <c r="J84" s="47">
        <v>5282082</v>
      </c>
      <c r="L84" s="47">
        <v>5613306</v>
      </c>
      <c r="N84" s="47">
        <v>3822481</v>
      </c>
    </row>
    <row r="85" spans="1:14" ht="12.75">
      <c r="A85" s="8" t="s">
        <v>58</v>
      </c>
      <c r="B85" s="8" t="s">
        <v>13</v>
      </c>
      <c r="D85" s="47">
        <f>(D23+D29+D30+D39)-(D25+D26+D27+D28+D33+D34+D40+D83+D84)</f>
        <v>7445623.166666582</v>
      </c>
      <c r="F85" s="47">
        <f>(F23+F29+F30+F39)-(F25+F26+F27+F28+F33+F34+F40+F83+F84)</f>
        <v>22566299.27272691</v>
      </c>
      <c r="H85" s="47">
        <f>(H23+H29+H30+H39)-(H25+H26+H27+H28+H33+H34+H40+H83+H84)</f>
        <v>36386153</v>
      </c>
      <c r="J85" s="47">
        <f>(J23+J29+J30+J39)-(J25+J26+J27+J28+J33+J34+J40+J83+J84)</f>
        <v>32459288</v>
      </c>
      <c r="L85" s="47">
        <f>(L23+L29+L30+L39)-(L25+L26+L27+L28+L33+L34+L40+L83+L84)</f>
        <v>13801463</v>
      </c>
      <c r="N85" s="47">
        <f>(N23+N29+N30+N39)-(N25+N26+N27+N28+N33+N34+N40+N83+N84)</f>
        <v>-9738192</v>
      </c>
    </row>
    <row r="86" spans="1:14" ht="12.75">
      <c r="A86" s="13" t="s">
        <v>59</v>
      </c>
      <c r="B86" s="13" t="s">
        <v>13</v>
      </c>
      <c r="C86" s="63"/>
      <c r="D86" s="50">
        <f>D85/D76</f>
        <v>711932.0956175241</v>
      </c>
      <c r="F86" s="50">
        <f>F85/F76</f>
        <v>1692664.7937265302</v>
      </c>
      <c r="H86" s="50">
        <f>H85/H76</f>
        <v>2655923.576642336</v>
      </c>
      <c r="J86" s="50">
        <f>J85/J76</f>
        <v>1901540.0117164615</v>
      </c>
      <c r="L86" s="50">
        <f>L85/L76</f>
        <v>771893.903803132</v>
      </c>
      <c r="N86" s="50">
        <f>N85/N76</f>
        <v>-1094178.8764044943</v>
      </c>
    </row>
    <row r="89" ht="15">
      <c r="A89" s="33" t="s">
        <v>60</v>
      </c>
    </row>
    <row r="90" ht="12.75">
      <c r="A90" s="18" t="s">
        <v>103</v>
      </c>
    </row>
    <row r="91" spans="1:14" ht="12.75">
      <c r="A91" s="10"/>
      <c r="B91" s="19"/>
      <c r="C91" s="20"/>
      <c r="D91" s="36">
        <v>2008</v>
      </c>
      <c r="E91" s="20"/>
      <c r="F91" s="36">
        <v>2007</v>
      </c>
      <c r="G91" s="20"/>
      <c r="H91" s="36">
        <v>2006</v>
      </c>
      <c r="I91" s="20"/>
      <c r="J91" s="36">
        <v>2005</v>
      </c>
      <c r="L91" s="36">
        <v>2004</v>
      </c>
      <c r="N91" s="36">
        <v>2003</v>
      </c>
    </row>
    <row r="92" spans="1:14" ht="12.75">
      <c r="A92" s="8" t="s">
        <v>61</v>
      </c>
      <c r="B92" s="8" t="s">
        <v>62</v>
      </c>
      <c r="D92" s="48">
        <f>((D37+D39)/D56)*100</f>
        <v>6.884891711017889</v>
      </c>
      <c r="F92" s="48">
        <f>((F37+F39)/F56)*100</f>
        <v>14.676677591181573</v>
      </c>
      <c r="H92" s="48">
        <f>((H37+H39)/H56)*100</f>
        <v>28.596177987164783</v>
      </c>
      <c r="J92" s="48">
        <f>((J37+J39)/J56)*100</f>
        <v>23.904578342392583</v>
      </c>
      <c r="L92" s="48">
        <f>((L37+L39)/L56)*100</f>
        <v>6.943484487734936</v>
      </c>
      <c r="N92" s="48">
        <f>((N37+N39)/N56)*100</f>
        <v>-7.77831543941713</v>
      </c>
    </row>
    <row r="93" spans="1:14" ht="12.75">
      <c r="A93" s="8" t="s">
        <v>63</v>
      </c>
      <c r="B93" s="8" t="s">
        <v>62</v>
      </c>
      <c r="D93" s="48">
        <f>((D37/D23)*100)</f>
        <v>6.959679217669971</v>
      </c>
      <c r="F93" s="48">
        <f>((F37/F23)*100)</f>
        <v>14.374353932391559</v>
      </c>
      <c r="H93" s="48">
        <f>((H37/H23)*100)</f>
        <v>28.87675681436238</v>
      </c>
      <c r="J93" s="48">
        <f>((J37/J23)*100)</f>
        <v>22.191359894823158</v>
      </c>
      <c r="L93" s="48">
        <f>((L37/L23)*100)</f>
        <v>6.552118322419144</v>
      </c>
      <c r="N93" s="48">
        <f>((N37/N23)*100)</f>
        <v>-10.775263243980152</v>
      </c>
    </row>
    <row r="94" spans="1:14" ht="12.75">
      <c r="A94" s="8" t="s">
        <v>64</v>
      </c>
      <c r="B94" s="8" t="s">
        <v>62</v>
      </c>
      <c r="D94" s="48">
        <f>((D37+D39)/D81)*100</f>
        <v>7.4578467033826605</v>
      </c>
      <c r="F94" s="48">
        <f>((F37+F39)/F81)*100</f>
        <v>15.23966490743833</v>
      </c>
      <c r="H94" s="48">
        <f>((H37+H39)/H81)*100</f>
        <v>28.30899459519941</v>
      </c>
      <c r="J94" s="48">
        <f>((J37+J39)/J81)*100</f>
        <v>25.09377852104837</v>
      </c>
      <c r="L94" s="48">
        <f>((L37+L39)/L81)*100</f>
        <v>7.560683434352193</v>
      </c>
      <c r="N94" s="48">
        <f>((N37+N39)/N81)*100</f>
        <v>-12.876605798202828</v>
      </c>
    </row>
    <row r="95" spans="1:14" ht="12.75">
      <c r="A95" s="8" t="s">
        <v>65</v>
      </c>
      <c r="B95" s="8" t="s">
        <v>62</v>
      </c>
      <c r="D95" s="48">
        <f>(D55/D64)*100</f>
        <v>148.68727208129386</v>
      </c>
      <c r="F95" s="48">
        <f>(F55/F64)*100</f>
        <v>130.70380113564414</v>
      </c>
      <c r="H95" s="48">
        <f>(H55/H64)*100</f>
        <v>153.33195173910104</v>
      </c>
      <c r="J95" s="48">
        <f>(J55/J64)*100</f>
        <v>188.69419080026876</v>
      </c>
      <c r="L95" s="48">
        <f>(L55/L64)*100</f>
        <v>134.36408385067978</v>
      </c>
      <c r="N95" s="48">
        <f>(N55/N64)*100</f>
        <v>133.60170463320065</v>
      </c>
    </row>
    <row r="96" spans="1:14" ht="12.75">
      <c r="A96" s="8" t="s">
        <v>66</v>
      </c>
      <c r="B96" s="8" t="s">
        <v>62</v>
      </c>
      <c r="D96" s="48">
        <f>((D55-D51-D52)/D64)*100</f>
        <v>44.50082913509763</v>
      </c>
      <c r="F96" s="48">
        <f>((F55-F51-F52)/F64)*100</f>
        <v>52.12761227667385</v>
      </c>
      <c r="H96" s="48">
        <f>((H55-H51-H52)/H64)*100</f>
        <v>59.121133644591126</v>
      </c>
      <c r="J96" s="48">
        <f>((J55-J51-J52)/J64)*100</f>
        <v>65.95940513162724</v>
      </c>
      <c r="L96" s="48">
        <f>((L55-L51-L52)/L64)*100</f>
        <v>41.47289896143954</v>
      </c>
      <c r="N96" s="48">
        <f>((N55-N51-N52)/N64)*100</f>
        <v>61.63894186427667</v>
      </c>
    </row>
    <row r="97" spans="1:14" ht="12.75">
      <c r="A97" s="8" t="s">
        <v>67</v>
      </c>
      <c r="B97" s="8" t="s">
        <v>62</v>
      </c>
      <c r="D97" s="56">
        <f>((D37+D39)/D40)*100</f>
        <v>153.41264079789673</v>
      </c>
      <c r="F97" s="56">
        <f>((F37+F39)/F40)*100</f>
        <v>661.3791031801976</v>
      </c>
      <c r="H97" s="56">
        <f>((H37+H39)/H40)*100</f>
        <v>2223.620945417333</v>
      </c>
      <c r="J97" s="56">
        <f>((J37+J39)/J40)*100</f>
        <v>1061.260343273997</v>
      </c>
      <c r="L97" s="48">
        <f>((L37+L39)/L40)*100</f>
        <v>243.85666089154853</v>
      </c>
      <c r="N97" s="48">
        <f>((N37+N39)/N40)*100</f>
        <v>-171.88517005818454</v>
      </c>
    </row>
    <row r="98" spans="1:14" ht="12.75">
      <c r="A98" s="8" t="s">
        <v>68</v>
      </c>
      <c r="B98" s="8" t="s">
        <v>62</v>
      </c>
      <c r="D98" s="48">
        <f>(D58/D56)*100</f>
        <v>22.43866826584066</v>
      </c>
      <c r="F98" s="48">
        <f>(F58/F56)*100</f>
        <v>15.393654144801836</v>
      </c>
      <c r="H98" s="48">
        <f>(H58/H56)*100</f>
        <v>20.531528973364885</v>
      </c>
      <c r="J98" s="48">
        <f>(J58/J56)*100</f>
        <v>19.455860861145506</v>
      </c>
      <c r="L98" s="48">
        <f>(L58/L56)*100</f>
        <v>8.630928504342632</v>
      </c>
      <c r="N98" s="48">
        <f>(N58/N56)*100</f>
        <v>10.370397066350519</v>
      </c>
    </row>
    <row r="99" spans="1:14" ht="12.75">
      <c r="A99" s="8" t="s">
        <v>69</v>
      </c>
      <c r="B99" s="8" t="s">
        <v>62</v>
      </c>
      <c r="D99" s="48">
        <f>(D64/D56)*100</f>
        <v>39.24428099394834</v>
      </c>
      <c r="F99" s="48">
        <f>(F64/F56)*100</f>
        <v>40.683305736192096</v>
      </c>
      <c r="H99" s="48">
        <f>(H64/H56)*100</f>
        <v>41.220092442959015</v>
      </c>
      <c r="J99" s="48">
        <f>(J64/J56)*100</f>
        <v>34.13716351527286</v>
      </c>
      <c r="L99" s="48">
        <f>(L64/L56)*100</f>
        <v>45.46087577087807</v>
      </c>
      <c r="M99" s="48"/>
      <c r="N99" s="48">
        <f>(N64/N56)*100</f>
        <v>47.3190734403529</v>
      </c>
    </row>
    <row r="100" spans="1:14" ht="12.75">
      <c r="A100" s="13" t="s">
        <v>70</v>
      </c>
      <c r="B100" s="13" t="s">
        <v>62</v>
      </c>
      <c r="C100" s="63"/>
      <c r="D100" s="38">
        <f>((D59+D60)/D56)*100</f>
        <v>38.317050740211</v>
      </c>
      <c r="F100" s="38">
        <f>((F59+F60)/F56)*100</f>
        <v>43.923040119006075</v>
      </c>
      <c r="H100" s="38">
        <f>((H59+H60)/H56)*100</f>
        <v>38.2483785836761</v>
      </c>
      <c r="J100" s="38">
        <f>((J59+J60)/J56)*100</f>
        <v>46.40697562358164</v>
      </c>
      <c r="L100" s="38">
        <f>((L59+L60)/L56)*100</f>
        <v>45.9081957247793</v>
      </c>
      <c r="N100" s="38">
        <f>((N59+N60)/N56)*100</f>
        <v>42.310529493296585</v>
      </c>
    </row>
    <row r="101" spans="1:3" ht="12.75">
      <c r="A101" s="32"/>
      <c r="B101" s="32"/>
      <c r="C101" s="63"/>
    </row>
    <row r="102" spans="1:3" ht="12.75">
      <c r="A102" s="32"/>
      <c r="B102" s="32"/>
      <c r="C102" s="63"/>
    </row>
    <row r="103" ht="15">
      <c r="A103" s="5" t="s">
        <v>71</v>
      </c>
    </row>
    <row r="104" ht="12.75">
      <c r="A104" s="18" t="s">
        <v>103</v>
      </c>
    </row>
    <row r="105" spans="1:14" ht="12.75">
      <c r="A105" s="10"/>
      <c r="B105" s="19"/>
      <c r="C105" s="20"/>
      <c r="D105" s="36">
        <v>2008</v>
      </c>
      <c r="E105" s="20"/>
      <c r="F105" s="36">
        <v>2007</v>
      </c>
      <c r="G105" s="20"/>
      <c r="H105" s="36">
        <v>2006</v>
      </c>
      <c r="I105" s="20"/>
      <c r="J105" s="36">
        <v>2005</v>
      </c>
      <c r="L105" s="36">
        <v>2004</v>
      </c>
      <c r="N105" s="36">
        <v>2003</v>
      </c>
    </row>
    <row r="106" spans="1:14" ht="12.75">
      <c r="A106" s="8" t="s">
        <v>72</v>
      </c>
      <c r="B106" s="8" t="s">
        <v>13</v>
      </c>
      <c r="D106" s="52">
        <f>D25/D74</f>
        <v>2.482085974450629</v>
      </c>
      <c r="F106" s="52">
        <f>F25/F74</f>
        <v>2.136152048459695</v>
      </c>
      <c r="H106" s="52">
        <f>H25/H74</f>
        <v>2.2796963886779524</v>
      </c>
      <c r="J106" s="52">
        <f>J25/J74</f>
        <v>2.0618309845806837</v>
      </c>
      <c r="K106" s="53"/>
      <c r="L106" s="52">
        <f>L25/L74</f>
        <v>1.8812140505559447</v>
      </c>
      <c r="M106" s="53"/>
      <c r="N106" s="52">
        <f>N25/N74</f>
        <v>1.9804850102957947</v>
      </c>
    </row>
    <row r="107" spans="1:14" ht="12.75">
      <c r="A107" s="8" t="s">
        <v>73</v>
      </c>
      <c r="B107" s="8" t="s">
        <v>13</v>
      </c>
      <c r="D107" s="52">
        <f>D26/D74</f>
        <v>10.132896767141018</v>
      </c>
      <c r="F107" s="52">
        <f>F26/F74</f>
        <v>9.911141151604687</v>
      </c>
      <c r="H107" s="52">
        <f>H26/H74</f>
        <v>8.813560275821223</v>
      </c>
      <c r="J107" s="52">
        <f>J26/J74</f>
        <v>7.810769070386763</v>
      </c>
      <c r="K107" s="53"/>
      <c r="L107" s="52">
        <f>L26/L74</f>
        <v>8.878260627056775</v>
      </c>
      <c r="M107" s="53"/>
      <c r="N107" s="52">
        <f>N26/N74</f>
        <v>9.701463299950818</v>
      </c>
    </row>
    <row r="108" spans="1:14" ht="12.75">
      <c r="A108" s="8" t="s">
        <v>74</v>
      </c>
      <c r="B108" s="8" t="s">
        <v>13</v>
      </c>
      <c r="D108" s="52">
        <f>D27/D74</f>
        <v>0.17335972327165197</v>
      </c>
      <c r="F108" s="52">
        <f>F27/F74</f>
        <v>0.1610811584041971</v>
      </c>
      <c r="H108" s="52">
        <f>H27/H74</f>
        <v>0.17296619078155268</v>
      </c>
      <c r="J108" s="52">
        <f>J27/J74</f>
        <v>0.20193447501350492</v>
      </c>
      <c r="K108" s="53"/>
      <c r="L108" s="52">
        <f>L27/L74</f>
        <v>0.2115216569470181</v>
      </c>
      <c r="M108" s="53"/>
      <c r="N108" s="52">
        <f>N27/N74</f>
        <v>0.2618596204878207</v>
      </c>
    </row>
    <row r="109" spans="1:14" ht="12.75">
      <c r="A109" s="8" t="s">
        <v>75</v>
      </c>
      <c r="B109" s="8" t="s">
        <v>13</v>
      </c>
      <c r="D109" s="52">
        <f>D31/D74</f>
        <v>0.9821943500948647</v>
      </c>
      <c r="F109" s="52">
        <f>F31/F74</f>
        <v>1.4074810936080142</v>
      </c>
      <c r="H109" s="52">
        <f>H31/H74</f>
        <v>1.5462361298243519</v>
      </c>
      <c r="J109" s="52">
        <f>J31/J74</f>
        <v>1.6017718471905</v>
      </c>
      <c r="K109" s="53"/>
      <c r="L109" s="52">
        <f>L31/L74</f>
        <v>1.6435954987319352</v>
      </c>
      <c r="M109" s="53"/>
      <c r="N109" s="52">
        <f>N31/N74</f>
        <v>1.1122446994222466</v>
      </c>
    </row>
    <row r="110" spans="1:14" ht="12.75">
      <c r="A110" s="8" t="s">
        <v>76</v>
      </c>
      <c r="B110" s="8" t="s">
        <v>13</v>
      </c>
      <c r="D110" s="52">
        <f>D32/D74</f>
        <v>1.0119311574251764</v>
      </c>
      <c r="F110" s="52">
        <f>F32/F74</f>
        <v>0.9291897377796312</v>
      </c>
      <c r="H110" s="52">
        <f>H32/H74</f>
        <v>0.8372781451243119</v>
      </c>
      <c r="J110" s="52">
        <f>J32/J74</f>
        <v>0.9834493020082072</v>
      </c>
      <c r="K110" s="53"/>
      <c r="L110" s="52">
        <f>L32/L74</f>
        <v>0.9579512440668139</v>
      </c>
      <c r="M110" s="53"/>
      <c r="N110" s="52">
        <f>N32/N74</f>
        <v>1.0323577099558443</v>
      </c>
    </row>
    <row r="111" spans="1:14" ht="12.75">
      <c r="A111" s="8" t="s">
        <v>77</v>
      </c>
      <c r="B111" s="8" t="s">
        <v>13</v>
      </c>
      <c r="D111" s="52">
        <f>(D33+D34-D22)/D74</f>
        <v>3.4469118432967387</v>
      </c>
      <c r="F111" s="52">
        <f>(F33+F34-F22)/F74</f>
        <v>1.9191733813590914</v>
      </c>
      <c r="H111" s="52">
        <f>(H33+H34-H22)/H74</f>
        <v>1.9132286903883873</v>
      </c>
      <c r="J111" s="52">
        <f>(J33+J34-J22)/J74</f>
        <v>1.1937913322023939</v>
      </c>
      <c r="K111" s="53"/>
      <c r="L111" s="52">
        <f>(L33+L34-L22)/L74</f>
        <v>1.2573721967782963</v>
      </c>
      <c r="M111" s="53"/>
      <c r="N111" s="52">
        <f>(N33+N34-N22)/N74</f>
        <v>2.803751074167554</v>
      </c>
    </row>
    <row r="112" spans="1:14" ht="12.75">
      <c r="A112" s="8" t="s">
        <v>78</v>
      </c>
      <c r="B112" s="8" t="s">
        <v>13</v>
      </c>
      <c r="D112" s="52">
        <f>(D40-D39)/D74</f>
        <v>0.9331927781614752</v>
      </c>
      <c r="F112" s="52">
        <f>(F40-F39)/F74</f>
        <v>0.36909624678627245</v>
      </c>
      <c r="H112" s="52">
        <f>(H40-H39)/H74</f>
        <v>0.23333883229805158</v>
      </c>
      <c r="J112" s="52">
        <f>(J40-J39)/J74</f>
        <v>0.13812087151833355</v>
      </c>
      <c r="K112" s="53"/>
      <c r="L112" s="52">
        <f>(L40-L39)/L74</f>
        <v>0.44000157001762136</v>
      </c>
      <c r="M112" s="53"/>
      <c r="N112" s="52">
        <f>(N40-N39)/N74</f>
        <v>1.3767947380652554</v>
      </c>
    </row>
    <row r="113" spans="1:14" ht="12.75">
      <c r="A113" s="34" t="s">
        <v>79</v>
      </c>
      <c r="B113" s="34" t="s">
        <v>13</v>
      </c>
      <c r="C113" s="64"/>
      <c r="D113" s="54">
        <f>SUM(D106:D112)</f>
        <v>19.162572593841553</v>
      </c>
      <c r="F113" s="54">
        <f>SUM(F106:F112)</f>
        <v>16.83331481800159</v>
      </c>
      <c r="H113" s="54">
        <f>SUM(H106:H112)</f>
        <v>15.79630465291583</v>
      </c>
      <c r="J113" s="54">
        <f>SUM(J106:J112)</f>
        <v>13.991667882900387</v>
      </c>
      <c r="K113" s="53"/>
      <c r="L113" s="54">
        <f>SUM(L106:L112)</f>
        <v>15.269916844154407</v>
      </c>
      <c r="M113" s="53"/>
      <c r="N113" s="54">
        <f>SUM(N106:N112)</f>
        <v>18.268956152345332</v>
      </c>
    </row>
    <row r="114" spans="1:14" ht="12.75">
      <c r="A114" s="8" t="s">
        <v>80</v>
      </c>
      <c r="B114" s="8" t="s">
        <v>13</v>
      </c>
      <c r="D114" s="52">
        <f>D28/D74</f>
        <v>2.2843854450732866</v>
      </c>
      <c r="F114" s="52">
        <f>F28/F74</f>
        <v>2.0793650506200976</v>
      </c>
      <c r="H114" s="52">
        <f>H28/H74</f>
        <v>1.8181284819198533</v>
      </c>
      <c r="J114" s="52">
        <f>J28/J74</f>
        <v>2.2086533923443614</v>
      </c>
      <c r="K114" s="53"/>
      <c r="L114" s="52">
        <f>L28/L74</f>
        <v>2.6162143569848224</v>
      </c>
      <c r="M114" s="53"/>
      <c r="N114" s="52">
        <f>N28/N74</f>
        <v>2.703226015662579</v>
      </c>
    </row>
    <row r="115" spans="1:14" ht="12.75">
      <c r="A115" s="35" t="s">
        <v>81</v>
      </c>
      <c r="B115" s="35" t="s">
        <v>13</v>
      </c>
      <c r="C115" s="64"/>
      <c r="D115" s="55">
        <f>D113+D114</f>
        <v>21.44695803891484</v>
      </c>
      <c r="F115" s="55">
        <f>F113+F114</f>
        <v>18.912679868621687</v>
      </c>
      <c r="H115" s="55">
        <f>H113+H114</f>
        <v>17.614433134835686</v>
      </c>
      <c r="J115" s="55">
        <f>J113+J114</f>
        <v>16.200321275244747</v>
      </c>
      <c r="K115" s="53"/>
      <c r="L115" s="55">
        <f>L113+L114</f>
        <v>17.88613120113923</v>
      </c>
      <c r="M115" s="53"/>
      <c r="N115" s="55">
        <f>N113+N114</f>
        <v>20.97218216800791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23:N23 D49:N49 D64:N6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5.28125" style="8" customWidth="1"/>
    <col min="2" max="2" width="3.57421875" style="8" customWidth="1"/>
    <col min="3" max="3" width="1.8515625" style="9" customWidth="1"/>
    <col min="5" max="5" width="1.8515625" style="9" customWidth="1"/>
    <col min="7" max="7" width="1.8515625" style="9" customWidth="1"/>
    <col min="9" max="9" width="1.8515625" style="9" customWidth="1"/>
    <col min="11" max="11" width="1.8515625" style="0" customWidth="1"/>
    <col min="13" max="13" width="1.8515625" style="0" customWidth="1"/>
  </cols>
  <sheetData>
    <row r="1" ht="20.25">
      <c r="A1" s="7" t="s">
        <v>0</v>
      </c>
    </row>
    <row r="2" ht="15.75">
      <c r="A2" s="2" t="s">
        <v>95</v>
      </c>
    </row>
    <row r="3" spans="1:14" ht="14.25">
      <c r="A3" s="4" t="s">
        <v>101</v>
      </c>
      <c r="D3" s="8"/>
      <c r="F3" s="8"/>
      <c r="H3" s="8"/>
      <c r="J3" s="8"/>
      <c r="K3" s="8"/>
      <c r="L3" s="8"/>
      <c r="M3" s="8"/>
      <c r="N3" s="8"/>
    </row>
    <row r="4" spans="1:9" ht="14.25">
      <c r="A4" s="3" t="s">
        <v>2</v>
      </c>
      <c r="B4" s="4"/>
      <c r="C4" s="62"/>
      <c r="E4" s="4"/>
      <c r="G4" s="4"/>
      <c r="I4" s="4"/>
    </row>
    <row r="5" spans="1:9" ht="14.25">
      <c r="A5" s="3" t="str">
        <f>'Gruppe 1'!A5</f>
        <v>Oppdatert: 5. november 2009</v>
      </c>
      <c r="B5" s="4"/>
      <c r="C5" s="62"/>
      <c r="E5" s="4"/>
      <c r="G5" s="4"/>
      <c r="I5" s="4"/>
    </row>
    <row r="8" ht="15">
      <c r="A8" s="5" t="s">
        <v>9</v>
      </c>
    </row>
    <row r="9" spans="1:14" ht="12.75">
      <c r="A9" s="10"/>
      <c r="B9" s="11"/>
      <c r="C9" s="12"/>
      <c r="D9" s="36">
        <v>2008</v>
      </c>
      <c r="E9" s="12"/>
      <c r="F9" s="36">
        <v>2007</v>
      </c>
      <c r="G9" s="12"/>
      <c r="H9" s="36">
        <v>2006</v>
      </c>
      <c r="I9" s="12"/>
      <c r="J9" s="36">
        <v>2005</v>
      </c>
      <c r="L9" s="36">
        <v>2004</v>
      </c>
      <c r="N9" s="36">
        <v>2003</v>
      </c>
    </row>
    <row r="10" spans="1:14" ht="12.75">
      <c r="A10" s="8" t="s">
        <v>10</v>
      </c>
      <c r="B10" s="8" t="s">
        <v>11</v>
      </c>
      <c r="D10" s="37">
        <v>18</v>
      </c>
      <c r="F10" s="37">
        <v>24</v>
      </c>
      <c r="H10" s="37">
        <v>23</v>
      </c>
      <c r="J10" s="37">
        <v>20</v>
      </c>
      <c r="L10" s="37">
        <v>17</v>
      </c>
      <c r="N10" s="37">
        <v>15</v>
      </c>
    </row>
    <row r="11" spans="1:14" ht="12.75">
      <c r="A11" s="8" t="s">
        <v>82</v>
      </c>
      <c r="B11" s="8" t="s">
        <v>11</v>
      </c>
      <c r="D11" s="37">
        <v>9</v>
      </c>
      <c r="F11" s="37">
        <v>10</v>
      </c>
      <c r="H11" s="37">
        <v>9</v>
      </c>
      <c r="J11" s="37">
        <v>9</v>
      </c>
      <c r="L11" s="37">
        <v>7</v>
      </c>
      <c r="N11" s="37">
        <v>5</v>
      </c>
    </row>
    <row r="12" spans="1:14" ht="12.75">
      <c r="A12" s="8" t="s">
        <v>96</v>
      </c>
      <c r="B12" s="8" t="s">
        <v>11</v>
      </c>
      <c r="D12" s="37">
        <v>343</v>
      </c>
      <c r="F12" s="37">
        <v>336</v>
      </c>
      <c r="H12" s="37">
        <v>347</v>
      </c>
      <c r="J12" s="37">
        <v>319</v>
      </c>
      <c r="L12" s="37">
        <v>157</v>
      </c>
      <c r="N12" s="37">
        <v>103</v>
      </c>
    </row>
    <row r="13" spans="1:14" ht="12.75">
      <c r="A13" s="13" t="s">
        <v>97</v>
      </c>
      <c r="B13" s="13" t="s">
        <v>11</v>
      </c>
      <c r="C13" s="63"/>
      <c r="D13" s="38">
        <f>D12/D11</f>
        <v>38.111111111111114</v>
      </c>
      <c r="F13" s="38">
        <f>F12/F11</f>
        <v>33.6</v>
      </c>
      <c r="H13" s="38">
        <f>H12/H11</f>
        <v>38.55555555555556</v>
      </c>
      <c r="J13" s="38">
        <f>J12/J11</f>
        <v>35.44444444444444</v>
      </c>
      <c r="L13" s="38">
        <f>L12/L11</f>
        <v>22.428571428571427</v>
      </c>
      <c r="N13" s="38">
        <f>N12/N11</f>
        <v>20.6</v>
      </c>
    </row>
    <row r="14" ht="12.75">
      <c r="A14" s="14"/>
    </row>
    <row r="16" spans="1:9" ht="15">
      <c r="A16" s="15" t="s">
        <v>12</v>
      </c>
      <c r="B16" s="16"/>
      <c r="C16" s="17"/>
      <c r="E16" s="17"/>
      <c r="G16" s="17"/>
      <c r="I16" s="17"/>
    </row>
    <row r="17" spans="1:9" ht="12.75">
      <c r="A17" s="18" t="s">
        <v>104</v>
      </c>
      <c r="B17" s="16"/>
      <c r="C17" s="17"/>
      <c r="E17" s="17"/>
      <c r="G17" s="17"/>
      <c r="I17" s="17"/>
    </row>
    <row r="18" spans="1:14" ht="12.75">
      <c r="A18" s="10"/>
      <c r="B18" s="19"/>
      <c r="C18" s="20"/>
      <c r="D18" s="36">
        <v>2008</v>
      </c>
      <c r="E18" s="20"/>
      <c r="F18" s="36">
        <v>2007</v>
      </c>
      <c r="G18" s="20"/>
      <c r="H18" s="36">
        <v>2006</v>
      </c>
      <c r="I18" s="20"/>
      <c r="J18" s="36">
        <v>2005</v>
      </c>
      <c r="L18" s="36">
        <v>2004</v>
      </c>
      <c r="N18" s="36">
        <v>2003</v>
      </c>
    </row>
    <row r="19" spans="1:14" ht="12.75">
      <c r="A19" s="21" t="s">
        <v>84</v>
      </c>
      <c r="B19" s="21" t="s">
        <v>13</v>
      </c>
      <c r="C19" s="22"/>
      <c r="D19" s="57">
        <v>347959415.555556</v>
      </c>
      <c r="E19" s="22"/>
      <c r="F19" s="57">
        <v>245628014.125</v>
      </c>
      <c r="G19" s="22"/>
      <c r="H19" s="39">
        <v>292442327</v>
      </c>
      <c r="I19" s="22"/>
      <c r="J19" s="39">
        <v>260028637</v>
      </c>
      <c r="L19" s="39">
        <v>119639267</v>
      </c>
      <c r="N19" s="39">
        <v>79876814</v>
      </c>
    </row>
    <row r="20" spans="1:14" ht="12.75">
      <c r="A20" s="21" t="s">
        <v>85</v>
      </c>
      <c r="B20" s="21" t="s">
        <v>13</v>
      </c>
      <c r="C20" s="22"/>
      <c r="D20" s="57">
        <v>39276161</v>
      </c>
      <c r="E20" s="22"/>
      <c r="F20" s="57">
        <v>24604528</v>
      </c>
      <c r="G20" s="22"/>
      <c r="H20" s="39">
        <v>27915884</v>
      </c>
      <c r="I20" s="22"/>
      <c r="J20" s="39">
        <v>18410433</v>
      </c>
      <c r="L20" s="39">
        <v>19872481</v>
      </c>
      <c r="N20" s="39">
        <v>15809288</v>
      </c>
    </row>
    <row r="21" spans="1:14" ht="12.75">
      <c r="A21" s="21" t="s">
        <v>14</v>
      </c>
      <c r="B21" s="21" t="s">
        <v>13</v>
      </c>
      <c r="C21" s="22"/>
      <c r="D21" s="57">
        <v>807532.555555556</v>
      </c>
      <c r="E21" s="22"/>
      <c r="F21" s="57">
        <v>376069</v>
      </c>
      <c r="G21" s="22"/>
      <c r="H21" s="39">
        <v>948504</v>
      </c>
      <c r="I21" s="22"/>
      <c r="J21" s="39">
        <v>1214489</v>
      </c>
      <c r="L21" s="39">
        <v>927242</v>
      </c>
      <c r="N21" s="39">
        <v>658049</v>
      </c>
    </row>
    <row r="22" spans="1:14" ht="12.75">
      <c r="A22" s="21" t="s">
        <v>15</v>
      </c>
      <c r="B22" s="21" t="s">
        <v>13</v>
      </c>
      <c r="C22" s="22"/>
      <c r="D22" s="57">
        <v>37855402.1111111</v>
      </c>
      <c r="E22" s="22"/>
      <c r="F22" s="57">
        <v>29320236.75</v>
      </c>
      <c r="G22" s="22"/>
      <c r="H22" s="39">
        <v>30496630</v>
      </c>
      <c r="I22" s="22"/>
      <c r="J22" s="39">
        <v>22735218</v>
      </c>
      <c r="L22" s="39">
        <v>6345459</v>
      </c>
      <c r="N22" s="39">
        <v>2497061</v>
      </c>
    </row>
    <row r="23" spans="1:14" ht="12.75">
      <c r="A23" s="23" t="s">
        <v>16</v>
      </c>
      <c r="B23" s="23" t="s">
        <v>13</v>
      </c>
      <c r="C23" s="24"/>
      <c r="D23" s="40">
        <f>SUM(D19:D22)</f>
        <v>425898511.2222227</v>
      </c>
      <c r="E23" s="24"/>
      <c r="F23" s="40">
        <f>SUM(F19:F22)</f>
        <v>299928847.875</v>
      </c>
      <c r="G23" s="24"/>
      <c r="H23" s="40">
        <f>SUM(H19:H22)</f>
        <v>351803345</v>
      </c>
      <c r="I23" s="24"/>
      <c r="J23" s="40">
        <f>SUM(J19:J22)</f>
        <v>302388777</v>
      </c>
      <c r="L23" s="40">
        <f>SUM(L19:L22)</f>
        <v>146784449</v>
      </c>
      <c r="N23" s="40">
        <f>SUM(N19:N22)</f>
        <v>98841212</v>
      </c>
    </row>
    <row r="24" spans="1:14" ht="12.75">
      <c r="A24" s="23"/>
      <c r="B24" s="23"/>
      <c r="C24" s="24"/>
      <c r="D24" s="41"/>
      <c r="E24" s="24"/>
      <c r="F24" s="41"/>
      <c r="G24" s="24"/>
      <c r="H24" s="41"/>
      <c r="I24" s="24"/>
      <c r="J24" s="41"/>
      <c r="L24" s="41"/>
      <c r="N24" s="41"/>
    </row>
    <row r="25" spans="1:14" ht="12.75">
      <c r="A25" s="21" t="s">
        <v>17</v>
      </c>
      <c r="B25" s="21" t="s">
        <v>13</v>
      </c>
      <c r="C25" s="22"/>
      <c r="D25" s="57">
        <v>32633932.7222222</v>
      </c>
      <c r="E25" s="22"/>
      <c r="F25" s="57">
        <v>27000956.4166667</v>
      </c>
      <c r="G25" s="22"/>
      <c r="H25" s="39">
        <v>17679849</v>
      </c>
      <c r="I25" s="22"/>
      <c r="J25" s="39">
        <v>23658566</v>
      </c>
      <c r="L25" s="39">
        <v>12564123</v>
      </c>
      <c r="N25" s="39">
        <v>10420552</v>
      </c>
    </row>
    <row r="26" spans="1:14" ht="12.75">
      <c r="A26" s="21" t="s">
        <v>18</v>
      </c>
      <c r="B26" s="21" t="s">
        <v>13</v>
      </c>
      <c r="C26" s="22"/>
      <c r="D26" s="57">
        <v>186814958.777778</v>
      </c>
      <c r="E26" s="22"/>
      <c r="F26" s="57">
        <v>125561627.291667</v>
      </c>
      <c r="G26" s="22"/>
      <c r="H26" s="39">
        <v>119791894</v>
      </c>
      <c r="I26" s="22"/>
      <c r="J26" s="39">
        <v>96482612</v>
      </c>
      <c r="L26" s="39">
        <v>61124649</v>
      </c>
      <c r="N26" s="39">
        <v>43426256</v>
      </c>
    </row>
    <row r="27" spans="1:14" ht="12.75">
      <c r="A27" s="21" t="s">
        <v>19</v>
      </c>
      <c r="B27" s="21" t="s">
        <v>13</v>
      </c>
      <c r="C27" s="22"/>
      <c r="D27" s="57">
        <v>2632435.11111111</v>
      </c>
      <c r="E27" s="22"/>
      <c r="F27" s="57">
        <v>2059193.79166667</v>
      </c>
      <c r="G27" s="22"/>
      <c r="H27" s="39">
        <v>2173618</v>
      </c>
      <c r="I27" s="22"/>
      <c r="J27" s="39">
        <v>2930634</v>
      </c>
      <c r="L27" s="39">
        <v>1919627</v>
      </c>
      <c r="N27" s="39">
        <v>1452351</v>
      </c>
    </row>
    <row r="28" spans="1:14" ht="12.75">
      <c r="A28" s="21" t="s">
        <v>86</v>
      </c>
      <c r="B28" s="21" t="s">
        <v>13</v>
      </c>
      <c r="C28" s="22"/>
      <c r="D28" s="57">
        <v>45360820</v>
      </c>
      <c r="E28" s="22"/>
      <c r="F28" s="57">
        <v>34163625.2916667</v>
      </c>
      <c r="G28" s="22"/>
      <c r="H28" s="39">
        <v>32956145</v>
      </c>
      <c r="I28" s="22"/>
      <c r="J28" s="39">
        <v>35700558</v>
      </c>
      <c r="L28" s="39">
        <v>20778194</v>
      </c>
      <c r="N28" s="39">
        <v>16053428</v>
      </c>
    </row>
    <row r="29" spans="1:14" ht="12.75">
      <c r="A29" s="21" t="s">
        <v>20</v>
      </c>
      <c r="B29" s="21" t="s">
        <v>13</v>
      </c>
      <c r="C29" s="22"/>
      <c r="D29" s="57">
        <v>35141309.4444444</v>
      </c>
      <c r="E29" s="22"/>
      <c r="F29" s="57">
        <v>18063831.4166667</v>
      </c>
      <c r="G29" s="22"/>
      <c r="H29" s="39">
        <v>25427639</v>
      </c>
      <c r="I29" s="22"/>
      <c r="J29" s="39">
        <v>8035484</v>
      </c>
      <c r="L29" s="39">
        <v>-2998669</v>
      </c>
      <c r="N29" s="39">
        <v>-4250128</v>
      </c>
    </row>
    <row r="30" spans="1:14" ht="12.75">
      <c r="A30" s="21" t="s">
        <v>87</v>
      </c>
      <c r="B30" s="21" t="s">
        <v>13</v>
      </c>
      <c r="C30" s="22"/>
      <c r="D30" s="57">
        <v>-2924956.61111111</v>
      </c>
      <c r="E30" s="22"/>
      <c r="F30" s="57">
        <v>2486614.20833333</v>
      </c>
      <c r="G30" s="22"/>
      <c r="H30" s="39">
        <v>1888309</v>
      </c>
      <c r="I30" s="22"/>
      <c r="J30" s="39">
        <v>-3153217</v>
      </c>
      <c r="L30" s="39">
        <v>1693473</v>
      </c>
      <c r="N30" s="39">
        <v>-1655268</v>
      </c>
    </row>
    <row r="31" spans="1:14" ht="12.75">
      <c r="A31" s="21" t="s">
        <v>21</v>
      </c>
      <c r="B31" s="21" t="s">
        <v>13</v>
      </c>
      <c r="C31" s="22"/>
      <c r="D31" s="57">
        <v>32038772.3333333</v>
      </c>
      <c r="E31" s="22"/>
      <c r="F31" s="57">
        <v>21472200.375</v>
      </c>
      <c r="G31" s="22"/>
      <c r="H31" s="39">
        <v>23016374</v>
      </c>
      <c r="I31" s="22"/>
      <c r="J31" s="39">
        <v>19900435</v>
      </c>
      <c r="L31" s="39">
        <v>11273320</v>
      </c>
      <c r="N31" s="39">
        <v>6815117</v>
      </c>
    </row>
    <row r="32" spans="1:14" ht="12.75">
      <c r="A32" s="21" t="s">
        <v>22</v>
      </c>
      <c r="B32" s="21" t="s">
        <v>13</v>
      </c>
      <c r="C32" s="22"/>
      <c r="D32" s="57">
        <v>21307256.8333333</v>
      </c>
      <c r="E32" s="22"/>
      <c r="F32" s="57">
        <v>14034580.625</v>
      </c>
      <c r="G32" s="22"/>
      <c r="H32" s="39">
        <v>12283727</v>
      </c>
      <c r="I32" s="22"/>
      <c r="J32" s="39">
        <v>12250580</v>
      </c>
      <c r="L32" s="39">
        <v>4936223</v>
      </c>
      <c r="N32" s="39">
        <v>3592895</v>
      </c>
    </row>
    <row r="33" spans="1:14" ht="12.75">
      <c r="A33" s="21" t="s">
        <v>88</v>
      </c>
      <c r="B33" s="21" t="s">
        <v>13</v>
      </c>
      <c r="C33" s="22"/>
      <c r="D33" s="57">
        <v>16331296.8888889</v>
      </c>
      <c r="E33" s="22"/>
      <c r="F33" s="57">
        <v>4688339.29166667</v>
      </c>
      <c r="G33" s="22"/>
      <c r="H33" s="39">
        <v>7226091</v>
      </c>
      <c r="I33" s="22"/>
      <c r="J33" s="39">
        <v>10436129</v>
      </c>
      <c r="L33" s="39">
        <v>1133236</v>
      </c>
      <c r="N33" s="39">
        <v>1526095</v>
      </c>
    </row>
    <row r="34" spans="1:14" ht="12.75">
      <c r="A34" s="21" t="s">
        <v>23</v>
      </c>
      <c r="B34" s="21" t="s">
        <v>13</v>
      </c>
      <c r="C34" s="22"/>
      <c r="D34" s="57">
        <v>78950988.0555556</v>
      </c>
      <c r="E34" s="22"/>
      <c r="F34" s="57">
        <v>50299969</v>
      </c>
      <c r="G34" s="22"/>
      <c r="H34" s="39">
        <v>55854168</v>
      </c>
      <c r="I34" s="22"/>
      <c r="J34" s="39">
        <v>34598468</v>
      </c>
      <c r="L34" s="39">
        <v>18090954</v>
      </c>
      <c r="N34" s="39">
        <v>10514967</v>
      </c>
    </row>
    <row r="35" spans="1:14" ht="12.75">
      <c r="A35" s="23" t="s">
        <v>24</v>
      </c>
      <c r="B35" s="23" t="s">
        <v>13</v>
      </c>
      <c r="C35" s="24"/>
      <c r="D35" s="40">
        <f>D25+D26+D27+D28-D29-D30+D31+D32+D33+D34</f>
        <v>383854107.88888913</v>
      </c>
      <c r="E35" s="24"/>
      <c r="F35" s="40">
        <f>F25+F26+F27+F28-F29-F30+F31+F32+F33+F34</f>
        <v>258730046.45833367</v>
      </c>
      <c r="G35" s="24"/>
      <c r="H35" s="40">
        <f>H25+H26+H27+H28-H29-H30+H31+H32+H33+H34</f>
        <v>243665918</v>
      </c>
      <c r="I35" s="24"/>
      <c r="J35" s="40">
        <f>J25+J26+J27+J28-J29-J30+J31+J32+J33+J34</f>
        <v>231075715</v>
      </c>
      <c r="L35" s="40">
        <f>L25+L26+L27+L28-L29-L30+L31+L32+L33+L34</f>
        <v>133125522</v>
      </c>
      <c r="N35" s="40">
        <f>N25+N26+N27+N28-N29-N30+N31+N32+N33+N34</f>
        <v>99707057</v>
      </c>
    </row>
    <row r="36" spans="1:14" ht="12.75">
      <c r="A36" s="23"/>
      <c r="B36" s="23"/>
      <c r="C36" s="24"/>
      <c r="D36" s="40"/>
      <c r="E36" s="24"/>
      <c r="F36" s="40"/>
      <c r="G36" s="24"/>
      <c r="H36" s="40"/>
      <c r="I36" s="24"/>
      <c r="J36" s="40"/>
      <c r="L36" s="40"/>
      <c r="N36" s="40"/>
    </row>
    <row r="37" spans="1:14" ht="12.75">
      <c r="A37" s="23" t="s">
        <v>25</v>
      </c>
      <c r="B37" s="23" t="s">
        <v>13</v>
      </c>
      <c r="C37" s="24"/>
      <c r="D37" s="40">
        <f>D23-D35</f>
        <v>42044403.33333355</v>
      </c>
      <c r="E37" s="24"/>
      <c r="F37" s="40">
        <f>F23-F35</f>
        <v>41198801.41666633</v>
      </c>
      <c r="G37" s="24"/>
      <c r="H37" s="40">
        <f>H23-H35</f>
        <v>108137427</v>
      </c>
      <c r="I37" s="24"/>
      <c r="J37" s="40">
        <f>J23-J35</f>
        <v>71313062</v>
      </c>
      <c r="L37" s="40">
        <f>L23-L35</f>
        <v>13658927</v>
      </c>
      <c r="N37" s="40">
        <f>N23-N35</f>
        <v>-865845</v>
      </c>
    </row>
    <row r="38" spans="1:9" ht="12.75">
      <c r="A38" s="23"/>
      <c r="B38" s="23"/>
      <c r="C38" s="24"/>
      <c r="E38" s="24"/>
      <c r="G38" s="24"/>
      <c r="I38" s="24"/>
    </row>
    <row r="39" spans="1:14" ht="12.75">
      <c r="A39" s="21" t="s">
        <v>26</v>
      </c>
      <c r="B39" s="21" t="s">
        <v>13</v>
      </c>
      <c r="C39" s="22"/>
      <c r="D39" s="42">
        <v>7242686.55555556</v>
      </c>
      <c r="E39" s="22"/>
      <c r="F39" s="42">
        <v>4237744.66666667</v>
      </c>
      <c r="G39" s="22"/>
      <c r="H39" s="42">
        <v>5293812</v>
      </c>
      <c r="I39" s="22"/>
      <c r="J39" s="42">
        <v>2998659</v>
      </c>
      <c r="L39" s="42">
        <v>1532913</v>
      </c>
      <c r="N39" s="42">
        <v>2051004</v>
      </c>
    </row>
    <row r="40" spans="1:14" ht="12.75">
      <c r="A40" s="21" t="s">
        <v>27</v>
      </c>
      <c r="B40" s="21" t="s">
        <v>13</v>
      </c>
      <c r="C40" s="22"/>
      <c r="D40" s="42">
        <v>28718648.1111111</v>
      </c>
      <c r="E40" s="22"/>
      <c r="F40" s="42">
        <v>11594373.25</v>
      </c>
      <c r="G40" s="22"/>
      <c r="H40" s="42">
        <v>9606288</v>
      </c>
      <c r="I40" s="22"/>
      <c r="J40" s="42">
        <v>11981375</v>
      </c>
      <c r="L40" s="42">
        <v>7154352</v>
      </c>
      <c r="N40" s="42">
        <v>10046165</v>
      </c>
    </row>
    <row r="41" spans="1:14" ht="12.75">
      <c r="A41" s="25" t="s">
        <v>28</v>
      </c>
      <c r="B41" s="25" t="s">
        <v>13</v>
      </c>
      <c r="C41" s="24"/>
      <c r="D41" s="40">
        <f>D37+D39-D40</f>
        <v>20568441.77777801</v>
      </c>
      <c r="E41" s="24"/>
      <c r="F41" s="40">
        <f>F37+F39-F40</f>
        <v>33842172.833333</v>
      </c>
      <c r="G41" s="24"/>
      <c r="H41" s="40">
        <f>H37+H39-H40</f>
        <v>103824951</v>
      </c>
      <c r="I41" s="24"/>
      <c r="J41" s="40">
        <f>J37+J39-J40</f>
        <v>62330346</v>
      </c>
      <c r="L41" s="40">
        <f>L37+L39-L40</f>
        <v>8037488</v>
      </c>
      <c r="N41" s="40">
        <f>N37+N39-N40</f>
        <v>-8861006</v>
      </c>
    </row>
    <row r="42" ht="12.75">
      <c r="A42" s="14"/>
    </row>
    <row r="43" ht="12.75">
      <c r="A43" s="14"/>
    </row>
    <row r="44" spans="1:9" ht="15">
      <c r="A44" s="15" t="s">
        <v>29</v>
      </c>
      <c r="B44" s="16"/>
      <c r="C44" s="17"/>
      <c r="E44" s="17"/>
      <c r="G44" s="17"/>
      <c r="I44" s="17"/>
    </row>
    <row r="45" spans="1:9" ht="12.75">
      <c r="A45" s="18" t="s">
        <v>104</v>
      </c>
      <c r="B45" s="16"/>
      <c r="C45" s="17"/>
      <c r="E45" s="17"/>
      <c r="G45" s="17"/>
      <c r="I45" s="17"/>
    </row>
    <row r="46" spans="1:14" ht="12.75">
      <c r="A46" s="10"/>
      <c r="B46" s="19"/>
      <c r="C46" s="20"/>
      <c r="D46" s="36">
        <v>2008</v>
      </c>
      <c r="E46" s="20"/>
      <c r="F46" s="36">
        <v>2007</v>
      </c>
      <c r="G46" s="20"/>
      <c r="H46" s="36">
        <v>2006</v>
      </c>
      <c r="I46" s="20"/>
      <c r="J46" s="36">
        <v>2005</v>
      </c>
      <c r="L46" s="36">
        <v>2004</v>
      </c>
      <c r="N46" s="36">
        <v>2003</v>
      </c>
    </row>
    <row r="47" spans="1:14" ht="12.75">
      <c r="A47" s="26" t="s">
        <v>30</v>
      </c>
      <c r="B47" s="27" t="s">
        <v>13</v>
      </c>
      <c r="C47" s="20"/>
      <c r="D47" s="57">
        <v>217920910.055556</v>
      </c>
      <c r="E47" s="20"/>
      <c r="F47" s="57">
        <v>145918926.375</v>
      </c>
      <c r="G47" s="20"/>
      <c r="H47" s="44">
        <v>126357128</v>
      </c>
      <c r="I47" s="20"/>
      <c r="J47" s="44">
        <v>129505179</v>
      </c>
      <c r="L47" s="44">
        <v>49077844</v>
      </c>
      <c r="N47" s="44">
        <v>34365648</v>
      </c>
    </row>
    <row r="48" spans="1:14" ht="12.75">
      <c r="A48" s="26" t="s">
        <v>31</v>
      </c>
      <c r="B48" s="27" t="s">
        <v>13</v>
      </c>
      <c r="C48" s="20"/>
      <c r="D48" s="57">
        <v>39166698.8333333</v>
      </c>
      <c r="E48" s="20"/>
      <c r="F48" s="57">
        <v>40110842.4583333</v>
      </c>
      <c r="G48" s="20"/>
      <c r="H48" s="44">
        <v>40241117</v>
      </c>
      <c r="I48" s="20"/>
      <c r="J48" s="44">
        <v>29323245</v>
      </c>
      <c r="L48" s="44">
        <v>27486047</v>
      </c>
      <c r="N48" s="44">
        <v>20268336</v>
      </c>
    </row>
    <row r="49" spans="1:14" ht="12.75">
      <c r="A49" s="28" t="s">
        <v>32</v>
      </c>
      <c r="B49" s="29" t="s">
        <v>13</v>
      </c>
      <c r="C49" s="12"/>
      <c r="D49" s="45">
        <f>SUM(D47:D48)</f>
        <v>257087608.8888893</v>
      </c>
      <c r="E49" s="12"/>
      <c r="F49" s="45">
        <f>SUM(F47:F48)</f>
        <v>186029768.8333333</v>
      </c>
      <c r="G49" s="12"/>
      <c r="H49" s="45">
        <f>SUM(H47:H48)</f>
        <v>166598245</v>
      </c>
      <c r="I49" s="12"/>
      <c r="J49" s="45">
        <f>SUM(J47:J48)</f>
        <v>158828424</v>
      </c>
      <c r="L49" s="45">
        <f>SUM(L47:L48)</f>
        <v>76563891</v>
      </c>
      <c r="N49" s="45">
        <f>SUM(N47:N48)</f>
        <v>54633984</v>
      </c>
    </row>
    <row r="50" spans="1:14" ht="12.75">
      <c r="A50" s="26" t="s">
        <v>33</v>
      </c>
      <c r="B50" s="27" t="s">
        <v>13</v>
      </c>
      <c r="C50" s="20"/>
      <c r="D50" s="57">
        <v>8291076.33333333</v>
      </c>
      <c r="E50" s="20"/>
      <c r="F50" s="57">
        <v>4134823.625</v>
      </c>
      <c r="G50" s="20"/>
      <c r="H50" s="44">
        <v>3835879</v>
      </c>
      <c r="I50" s="20"/>
      <c r="J50" s="44">
        <v>4175547</v>
      </c>
      <c r="L50" s="44">
        <v>1796466</v>
      </c>
      <c r="N50" s="44">
        <v>1584130</v>
      </c>
    </row>
    <row r="51" spans="1:14" ht="12.75">
      <c r="A51" s="26" t="s">
        <v>34</v>
      </c>
      <c r="B51" s="27" t="s">
        <v>13</v>
      </c>
      <c r="C51" s="20"/>
      <c r="D51" s="57">
        <v>180234067.277778</v>
      </c>
      <c r="E51" s="20"/>
      <c r="F51" s="57">
        <v>80213015.875</v>
      </c>
      <c r="G51" s="20"/>
      <c r="H51" s="44">
        <v>113292261</v>
      </c>
      <c r="I51" s="20"/>
      <c r="J51" s="44">
        <v>107903308</v>
      </c>
      <c r="L51" s="44">
        <v>60634521</v>
      </c>
      <c r="N51" s="44">
        <v>46669790</v>
      </c>
    </row>
    <row r="52" spans="1:14" ht="12.75">
      <c r="A52" s="26" t="s">
        <v>89</v>
      </c>
      <c r="B52" s="27" t="s">
        <v>13</v>
      </c>
      <c r="C52" s="20"/>
      <c r="D52" s="57">
        <v>1938267.16666667</v>
      </c>
      <c r="E52" s="20"/>
      <c r="F52" s="57">
        <v>5194040.375</v>
      </c>
      <c r="G52" s="20"/>
      <c r="H52" s="44">
        <v>2996759</v>
      </c>
      <c r="I52" s="20"/>
      <c r="J52" s="44">
        <v>1091473</v>
      </c>
      <c r="L52" s="44">
        <v>2769495</v>
      </c>
      <c r="N52" s="44">
        <v>473613</v>
      </c>
    </row>
    <row r="53" spans="1:14" ht="12.75">
      <c r="A53" s="26" t="s">
        <v>35</v>
      </c>
      <c r="B53" s="27" t="s">
        <v>13</v>
      </c>
      <c r="C53" s="20"/>
      <c r="D53" s="57">
        <v>141003155.666667</v>
      </c>
      <c r="E53" s="20"/>
      <c r="F53" s="57">
        <v>116544947.875</v>
      </c>
      <c r="G53" s="20"/>
      <c r="H53" s="44">
        <v>70042832</v>
      </c>
      <c r="I53" s="20"/>
      <c r="J53" s="44">
        <v>46716319</v>
      </c>
      <c r="L53" s="44">
        <v>22759647</v>
      </c>
      <c r="N53" s="44">
        <v>20975276</v>
      </c>
    </row>
    <row r="54" spans="1:14" ht="12.75">
      <c r="A54" s="26" t="s">
        <v>36</v>
      </c>
      <c r="B54" s="27" t="s">
        <v>13</v>
      </c>
      <c r="C54" s="20"/>
      <c r="D54" s="57">
        <v>16365263.7777778</v>
      </c>
      <c r="E54" s="20"/>
      <c r="F54" s="57">
        <v>4963246.83333333</v>
      </c>
      <c r="G54" s="20"/>
      <c r="H54" s="44">
        <v>28662272</v>
      </c>
      <c r="I54" s="20"/>
      <c r="J54" s="44">
        <v>21795100</v>
      </c>
      <c r="L54" s="44">
        <v>1712752</v>
      </c>
      <c r="N54" s="44">
        <v>2458621</v>
      </c>
    </row>
    <row r="55" spans="1:14" ht="12.75">
      <c r="A55" s="28" t="s">
        <v>37</v>
      </c>
      <c r="B55" s="29" t="s">
        <v>13</v>
      </c>
      <c r="C55" s="12"/>
      <c r="D55" s="45">
        <f>SUM(D50:D54)</f>
        <v>347831830.2222228</v>
      </c>
      <c r="E55" s="12"/>
      <c r="F55" s="45">
        <f>SUM(F50:F54)</f>
        <v>211050074.58333334</v>
      </c>
      <c r="G55" s="12"/>
      <c r="H55" s="45">
        <f>SUM(H50:H54)</f>
        <v>218830003</v>
      </c>
      <c r="I55" s="12"/>
      <c r="J55" s="45">
        <f>SUM(J50:J54)</f>
        <v>181681747</v>
      </c>
      <c r="L55" s="45">
        <f>SUM(L50:L54)</f>
        <v>89672881</v>
      </c>
      <c r="N55" s="45">
        <f>SUM(N50:N54)</f>
        <v>72161430</v>
      </c>
    </row>
    <row r="56" spans="1:14" ht="12.75">
      <c r="A56" s="28" t="s">
        <v>38</v>
      </c>
      <c r="B56" s="27" t="s">
        <v>13</v>
      </c>
      <c r="C56" s="20"/>
      <c r="D56" s="45">
        <f>D49+D55</f>
        <v>604919439.1111121</v>
      </c>
      <c r="E56" s="20"/>
      <c r="F56" s="45">
        <f>F49+F55</f>
        <v>397079843.4166666</v>
      </c>
      <c r="G56" s="20"/>
      <c r="H56" s="45">
        <f>H49+H55</f>
        <v>385428248</v>
      </c>
      <c r="I56" s="20"/>
      <c r="J56" s="45">
        <f>J49+J55</f>
        <v>340510171</v>
      </c>
      <c r="L56" s="45">
        <f>L49+L55</f>
        <v>166236772</v>
      </c>
      <c r="N56" s="45">
        <f>N49+N55</f>
        <v>126795414</v>
      </c>
    </row>
    <row r="57" spans="1:14" ht="12.75">
      <c r="A57" s="28"/>
      <c r="B57" s="27"/>
      <c r="C57" s="20"/>
      <c r="D57" s="45"/>
      <c r="E57" s="20"/>
      <c r="F57" s="45"/>
      <c r="G57" s="20"/>
      <c r="H57" s="45"/>
      <c r="I57" s="20"/>
      <c r="J57" s="45"/>
      <c r="L57" s="45"/>
      <c r="N57" s="45"/>
    </row>
    <row r="58" spans="1:14" ht="12.75">
      <c r="A58" s="28" t="s">
        <v>91</v>
      </c>
      <c r="B58" s="29" t="s">
        <v>13</v>
      </c>
      <c r="C58" s="12"/>
      <c r="D58" s="45">
        <f>D56-D65</f>
        <v>60886363.72222257</v>
      </c>
      <c r="E58" s="20"/>
      <c r="F58" s="45">
        <f>F56-F65</f>
        <v>31960933.666666627</v>
      </c>
      <c r="G58" s="20"/>
      <c r="H58" s="45">
        <f>H56-H65</f>
        <v>88054602</v>
      </c>
      <c r="I58" s="20"/>
      <c r="J58" s="45">
        <f>J56-J65</f>
        <v>86011204</v>
      </c>
      <c r="L58" s="45">
        <f>L56-L65</f>
        <v>10936598</v>
      </c>
      <c r="N58" s="45">
        <f>N56-N65</f>
        <v>-10841535</v>
      </c>
    </row>
    <row r="59" spans="1:14" ht="12.75">
      <c r="A59" s="26" t="s">
        <v>90</v>
      </c>
      <c r="B59" s="27" t="s">
        <v>13</v>
      </c>
      <c r="C59" s="20"/>
      <c r="D59" s="57">
        <v>63147018</v>
      </c>
      <c r="E59" s="20"/>
      <c r="F59" s="57">
        <v>38647077.2916667</v>
      </c>
      <c r="G59" s="20"/>
      <c r="H59" s="44">
        <v>41866580</v>
      </c>
      <c r="I59" s="20"/>
      <c r="J59" s="44">
        <v>26382595</v>
      </c>
      <c r="L59" s="44">
        <v>16430005</v>
      </c>
      <c r="N59" s="44">
        <v>11916374</v>
      </c>
    </row>
    <row r="60" spans="1:14" ht="12.75">
      <c r="A60" s="26" t="s">
        <v>39</v>
      </c>
      <c r="B60" s="27" t="s">
        <v>13</v>
      </c>
      <c r="C60" s="20"/>
      <c r="D60" s="57">
        <v>268214191.777778</v>
      </c>
      <c r="E60" s="20"/>
      <c r="F60" s="57">
        <v>173318613.125</v>
      </c>
      <c r="G60" s="20"/>
      <c r="H60" s="44">
        <v>125093245</v>
      </c>
      <c r="I60" s="20"/>
      <c r="J60" s="44">
        <v>144295227</v>
      </c>
      <c r="L60" s="44">
        <v>71244350</v>
      </c>
      <c r="N60" s="44">
        <v>54078371</v>
      </c>
    </row>
    <row r="61" spans="1:14" ht="12.75">
      <c r="A61" s="26" t="s">
        <v>40</v>
      </c>
      <c r="B61" s="27" t="s">
        <v>13</v>
      </c>
      <c r="C61" s="20"/>
      <c r="D61" s="57">
        <v>70531894.3888889</v>
      </c>
      <c r="E61" s="20"/>
      <c r="F61" s="57">
        <v>41621164.2083333</v>
      </c>
      <c r="G61" s="20"/>
      <c r="H61" s="44">
        <v>18835996</v>
      </c>
      <c r="I61" s="20"/>
      <c r="J61" s="44">
        <v>30035246</v>
      </c>
      <c r="L61" s="44">
        <v>42632647</v>
      </c>
      <c r="N61" s="44">
        <v>44677176</v>
      </c>
    </row>
    <row r="62" spans="1:14" ht="12.75">
      <c r="A62" s="26" t="s">
        <v>41</v>
      </c>
      <c r="B62" s="27" t="s">
        <v>13</v>
      </c>
      <c r="C62" s="20"/>
      <c r="D62" s="57">
        <v>30239426.5555556</v>
      </c>
      <c r="E62" s="20"/>
      <c r="F62" s="57">
        <v>20635050.2083333</v>
      </c>
      <c r="G62" s="20"/>
      <c r="H62" s="44">
        <v>27189567</v>
      </c>
      <c r="I62" s="20"/>
      <c r="J62" s="44">
        <v>24438236</v>
      </c>
      <c r="L62" s="44">
        <v>11970137</v>
      </c>
      <c r="N62" s="44">
        <v>17998705</v>
      </c>
    </row>
    <row r="63" spans="1:14" ht="12.75">
      <c r="A63" s="26" t="s">
        <v>42</v>
      </c>
      <c r="B63" s="27" t="s">
        <v>13</v>
      </c>
      <c r="C63" s="20"/>
      <c r="D63" s="57">
        <v>111900544.666667</v>
      </c>
      <c r="E63" s="20"/>
      <c r="F63" s="57">
        <v>90897004.9166667</v>
      </c>
      <c r="G63" s="20"/>
      <c r="H63" s="44">
        <v>84388258</v>
      </c>
      <c r="I63" s="20"/>
      <c r="J63" s="44">
        <v>29347663</v>
      </c>
      <c r="L63" s="44">
        <v>13023035</v>
      </c>
      <c r="N63" s="44">
        <v>8966323</v>
      </c>
    </row>
    <row r="64" spans="1:14" ht="12.75">
      <c r="A64" s="26" t="s">
        <v>43</v>
      </c>
      <c r="B64" s="27" t="s">
        <v>13</v>
      </c>
      <c r="C64" s="20"/>
      <c r="D64" s="46">
        <f>SUM(D61:D63)</f>
        <v>212671865.6111115</v>
      </c>
      <c r="E64" s="20"/>
      <c r="F64" s="46">
        <f>SUM(F61:F63)</f>
        <v>153153219.3333333</v>
      </c>
      <c r="G64" s="20"/>
      <c r="H64" s="46">
        <f>SUM(H61:H63)</f>
        <v>130413821</v>
      </c>
      <c r="I64" s="20"/>
      <c r="J64" s="46">
        <f>SUM(J61:J63)</f>
        <v>83821145</v>
      </c>
      <c r="L64" s="46">
        <f>SUM(L61:L63)</f>
        <v>67625819</v>
      </c>
      <c r="N64" s="46">
        <f>SUM(N61:N63)</f>
        <v>71642204</v>
      </c>
    </row>
    <row r="65" spans="1:14" ht="12.75">
      <c r="A65" s="28" t="s">
        <v>44</v>
      </c>
      <c r="B65" s="29" t="s">
        <v>13</v>
      </c>
      <c r="C65" s="12"/>
      <c r="D65" s="45">
        <f>D59+D60+D61+D62+D63</f>
        <v>544033075.3888896</v>
      </c>
      <c r="E65" s="20"/>
      <c r="F65" s="45">
        <f>F59+F60+F61+F62+F63</f>
        <v>365118909.75</v>
      </c>
      <c r="G65" s="20"/>
      <c r="H65" s="45">
        <f>H59+H60+H61+H62+H63</f>
        <v>297373646</v>
      </c>
      <c r="I65" s="20"/>
      <c r="J65" s="45">
        <f>J59+J60+J61+J62+J63</f>
        <v>254498967</v>
      </c>
      <c r="L65" s="45">
        <f>L59+L60+L61+L62+L63</f>
        <v>155300174</v>
      </c>
      <c r="N65" s="45">
        <f>N59+N60+N61+N62+N63</f>
        <v>137636949</v>
      </c>
    </row>
    <row r="66" spans="1:14" ht="12.75">
      <c r="A66" s="30" t="s">
        <v>45</v>
      </c>
      <c r="B66" s="43" t="s">
        <v>13</v>
      </c>
      <c r="C66" s="12"/>
      <c r="D66" s="45">
        <f>D65+D58</f>
        <v>604919439.1111121</v>
      </c>
      <c r="E66" s="20"/>
      <c r="F66" s="45">
        <f>F65+F58</f>
        <v>397079843.4166666</v>
      </c>
      <c r="G66" s="20"/>
      <c r="H66" s="45">
        <f>H65+H58</f>
        <v>385428248</v>
      </c>
      <c r="I66" s="20"/>
      <c r="J66" s="45">
        <f>J65+J58</f>
        <v>340510171</v>
      </c>
      <c r="L66" s="45">
        <f>L65+L58</f>
        <v>166236772</v>
      </c>
      <c r="N66" s="45">
        <f>N65+N58</f>
        <v>126795414</v>
      </c>
    </row>
    <row r="67" spans="1:14" ht="12.75">
      <c r="A67" s="26"/>
      <c r="B67" s="27"/>
      <c r="C67" s="20"/>
      <c r="D67" s="8"/>
      <c r="E67" s="20"/>
      <c r="F67" s="8"/>
      <c r="G67" s="20"/>
      <c r="H67" s="8"/>
      <c r="I67" s="20"/>
      <c r="J67" s="8"/>
      <c r="K67" s="8"/>
      <c r="L67" s="8"/>
      <c r="M67" s="8"/>
      <c r="N67" s="8"/>
    </row>
    <row r="68" spans="1:9" ht="12.75">
      <c r="A68" s="31"/>
      <c r="B68" s="27"/>
      <c r="C68" s="20"/>
      <c r="E68" s="20"/>
      <c r="G68" s="20"/>
      <c r="I68" s="20"/>
    </row>
    <row r="69" ht="15">
      <c r="A69" s="5" t="s">
        <v>46</v>
      </c>
    </row>
    <row r="70" ht="12.75">
      <c r="A70" s="18" t="s">
        <v>104</v>
      </c>
    </row>
    <row r="71" spans="1:14" ht="12.75">
      <c r="A71" s="10"/>
      <c r="B71" s="19"/>
      <c r="C71" s="20"/>
      <c r="D71" s="36">
        <v>2008</v>
      </c>
      <c r="E71" s="20"/>
      <c r="F71" s="36">
        <v>2007</v>
      </c>
      <c r="G71" s="20"/>
      <c r="H71" s="36">
        <v>2006</v>
      </c>
      <c r="I71" s="20"/>
      <c r="J71" s="36">
        <v>2005</v>
      </c>
      <c r="L71" s="36">
        <v>2004</v>
      </c>
      <c r="N71" s="36">
        <v>2003</v>
      </c>
    </row>
    <row r="72" spans="1:14" ht="12.75">
      <c r="A72" s="8" t="s">
        <v>92</v>
      </c>
      <c r="B72" s="8" t="s">
        <v>47</v>
      </c>
      <c r="D72" s="57">
        <v>15432586.4444444</v>
      </c>
      <c r="F72" s="57">
        <v>11406702.125</v>
      </c>
      <c r="H72" s="47">
        <v>11206048</v>
      </c>
      <c r="J72" s="47">
        <v>11795118</v>
      </c>
      <c r="L72" s="47">
        <v>6344661</v>
      </c>
      <c r="N72" s="47">
        <v>4771539</v>
      </c>
    </row>
    <row r="73" spans="1:14" ht="12.75">
      <c r="A73" s="8" t="s">
        <v>93</v>
      </c>
      <c r="B73" s="8" t="s">
        <v>47</v>
      </c>
      <c r="D73" s="57">
        <v>1951638.72222222</v>
      </c>
      <c r="F73" s="57">
        <v>1280578.58333333</v>
      </c>
      <c r="H73" s="47">
        <v>1041158</v>
      </c>
      <c r="J73" s="47">
        <v>827622</v>
      </c>
      <c r="L73" s="47">
        <v>987408</v>
      </c>
      <c r="N73" s="47">
        <v>803062</v>
      </c>
    </row>
    <row r="74" spans="1:14" ht="12.75">
      <c r="A74" s="8" t="s">
        <v>48</v>
      </c>
      <c r="B74" s="8" t="s">
        <v>47</v>
      </c>
      <c r="D74" s="57">
        <v>19374878.3333333</v>
      </c>
      <c r="F74" s="57">
        <v>14094343.875</v>
      </c>
      <c r="H74" s="47">
        <v>14729806</v>
      </c>
      <c r="J74" s="47">
        <v>13460414</v>
      </c>
      <c r="L74" s="47">
        <v>7206982</v>
      </c>
      <c r="N74" s="47">
        <v>5295329</v>
      </c>
    </row>
    <row r="75" spans="1:14" ht="12.75">
      <c r="A75" s="8" t="s">
        <v>49</v>
      </c>
      <c r="B75" s="8" t="s">
        <v>47</v>
      </c>
      <c r="D75" s="47">
        <f>D74/D76</f>
        <v>367427.84145981655</v>
      </c>
      <c r="F75" s="47">
        <f>F74/F76</f>
        <v>433861.2382320504</v>
      </c>
      <c r="H75" s="47">
        <f>H74/H76</f>
        <v>385597.01570680627</v>
      </c>
      <c r="J75" s="47">
        <f>J74/J76</f>
        <v>416086.9860896445</v>
      </c>
      <c r="L75" s="47">
        <f>L74/L76</f>
        <v>352937.4142997061</v>
      </c>
      <c r="N75" s="47">
        <f>N74/N76</f>
        <v>355629.8858294157</v>
      </c>
    </row>
    <row r="76" spans="1:14" ht="12.75">
      <c r="A76" s="8" t="s">
        <v>50</v>
      </c>
      <c r="D76" s="58">
        <v>52.7311111111111</v>
      </c>
      <c r="F76" s="58">
        <v>32.4858333333333</v>
      </c>
      <c r="H76" s="48">
        <v>38.2</v>
      </c>
      <c r="J76" s="48">
        <v>32.35</v>
      </c>
      <c r="L76" s="48">
        <v>20.42</v>
      </c>
      <c r="N76" s="48">
        <v>14.89</v>
      </c>
    </row>
    <row r="77" spans="1:14" ht="12.75">
      <c r="A77" s="8" t="s">
        <v>98</v>
      </c>
      <c r="D77" s="59">
        <v>1.24859546788265</v>
      </c>
      <c r="F77" s="59">
        <v>1.19795675542458</v>
      </c>
      <c r="H77" s="37">
        <v>1.17</v>
      </c>
      <c r="J77" s="37">
        <v>1.25</v>
      </c>
      <c r="L77" s="51">
        <v>1.17</v>
      </c>
      <c r="N77" s="51">
        <v>1.26</v>
      </c>
    </row>
    <row r="78" spans="1:14" ht="12.75">
      <c r="A78" s="8" t="s">
        <v>51</v>
      </c>
      <c r="B78" s="8" t="s">
        <v>13</v>
      </c>
      <c r="D78" s="49">
        <f>D19/D72</f>
        <v>22.547057604904488</v>
      </c>
      <c r="F78" s="49">
        <f>F19/F72</f>
        <v>21.533657268620924</v>
      </c>
      <c r="H78" s="49">
        <f>H19/H72</f>
        <v>26.09682976549806</v>
      </c>
      <c r="J78" s="49">
        <f>J19/J72</f>
        <v>22.045446005711856</v>
      </c>
      <c r="L78" s="49">
        <f>L19/L72</f>
        <v>18.85668391108682</v>
      </c>
      <c r="N78" s="49">
        <f>N19/N72</f>
        <v>16.740262208901573</v>
      </c>
    </row>
    <row r="79" spans="1:14" ht="12.75">
      <c r="A79" s="8" t="s">
        <v>52</v>
      </c>
      <c r="B79" s="8" t="s">
        <v>13</v>
      </c>
      <c r="D79" s="49">
        <f>D20/D73</f>
        <v>20.124708816639213</v>
      </c>
      <c r="F79" s="49">
        <f>F20/F73</f>
        <v>19.213602601376262</v>
      </c>
      <c r="H79" s="49">
        <f>H20/H73</f>
        <v>26.812341642670948</v>
      </c>
      <c r="J79" s="49">
        <f>J20/J73</f>
        <v>22.24497777971103</v>
      </c>
      <c r="L79" s="49">
        <f>L20/L73</f>
        <v>20.12590641355954</v>
      </c>
      <c r="N79" s="49">
        <f>N20/N73</f>
        <v>19.68626083664773</v>
      </c>
    </row>
    <row r="80" spans="1:14" ht="12.75">
      <c r="A80" s="8" t="s">
        <v>53</v>
      </c>
      <c r="B80" s="8" t="s">
        <v>13</v>
      </c>
      <c r="D80" s="49">
        <f>(D19+D20)/(D72+D73)</f>
        <v>22.275112801579493</v>
      </c>
      <c r="F80" s="49">
        <f>(F19+F20)/(F72+F73)</f>
        <v>21.299484762523175</v>
      </c>
      <c r="H80" s="49">
        <f>(H19+H20)/(H72+H73)</f>
        <v>26.15765677494116</v>
      </c>
      <c r="J80" s="49">
        <f>(J19+J20)/(J72+J73)</f>
        <v>22.05852849698243</v>
      </c>
      <c r="L80" s="49">
        <f>(L19+L20)/(L72+L73)</f>
        <v>19.027609805636036</v>
      </c>
      <c r="N80" s="49">
        <f>(N19+N20)/(N72+N73)</f>
        <v>17.164654833592575</v>
      </c>
    </row>
    <row r="81" spans="1:14" ht="12.75">
      <c r="A81" s="8" t="s">
        <v>54</v>
      </c>
      <c r="B81" s="8" t="s">
        <v>13</v>
      </c>
      <c r="D81" s="47">
        <f>D19+D20+D29+D30</f>
        <v>419451929.3888893</v>
      </c>
      <c r="F81" s="47">
        <f>F19+F20+F29+F30</f>
        <v>290782987.75</v>
      </c>
      <c r="H81" s="47">
        <f>H19+H20+H29+H30</f>
        <v>347674159</v>
      </c>
      <c r="J81" s="47">
        <f>J19+J20+J29+J30</f>
        <v>283321337</v>
      </c>
      <c r="L81" s="47">
        <f>L19+L20+L29+L30</f>
        <v>138206552</v>
      </c>
      <c r="N81" s="47">
        <f>N19+N20+N29+N30</f>
        <v>89780706</v>
      </c>
    </row>
    <row r="82" spans="1:14" ht="12.75">
      <c r="A82" s="8" t="s">
        <v>55</v>
      </c>
      <c r="B82" s="8" t="s">
        <v>13</v>
      </c>
      <c r="D82" s="47">
        <f>D81/D76</f>
        <v>7954543.732352828</v>
      </c>
      <c r="F82" s="47">
        <f>F81/F76</f>
        <v>8951070.60257036</v>
      </c>
      <c r="H82" s="47">
        <f>H81/H76</f>
        <v>9101417.774869109</v>
      </c>
      <c r="J82" s="47">
        <f>J81/J76</f>
        <v>8758001.14374034</v>
      </c>
      <c r="L82" s="47">
        <f>L81/L76</f>
        <v>6768195.494613124</v>
      </c>
      <c r="N82" s="47">
        <f>N81/N76</f>
        <v>6029597.447951646</v>
      </c>
    </row>
    <row r="83" spans="1:14" ht="12.75">
      <c r="A83" s="8" t="s">
        <v>56</v>
      </c>
      <c r="B83" s="8" t="s">
        <v>13</v>
      </c>
      <c r="D83" s="57">
        <v>2844628.94444444</v>
      </c>
      <c r="F83" s="57">
        <v>2332431.5</v>
      </c>
      <c r="H83" s="47">
        <v>3659805</v>
      </c>
      <c r="J83" s="47">
        <v>2990980</v>
      </c>
      <c r="L83" s="47">
        <v>819931</v>
      </c>
      <c r="N83" s="47">
        <v>782706</v>
      </c>
    </row>
    <row r="84" spans="1:14" ht="12.75">
      <c r="A84" s="8" t="s">
        <v>57</v>
      </c>
      <c r="B84" s="8" t="s">
        <v>13</v>
      </c>
      <c r="D84" s="57">
        <v>21623298.6666667</v>
      </c>
      <c r="F84" s="57">
        <v>14070984</v>
      </c>
      <c r="H84" s="47">
        <v>12516919</v>
      </c>
      <c r="J84" s="47">
        <v>12484401</v>
      </c>
      <c r="L84" s="47">
        <v>4962484</v>
      </c>
      <c r="N84" s="47">
        <v>3578079</v>
      </c>
    </row>
    <row r="85" spans="1:14" ht="12.75">
      <c r="A85" s="8" t="s">
        <v>58</v>
      </c>
      <c r="B85" s="8" t="s">
        <v>13</v>
      </c>
      <c r="D85" s="47">
        <f>(D23+D29+D30+D39)-(D25+D26+D27+D28+D33+D34+D40+D83+D84)</f>
        <v>49446543.33333355</v>
      </c>
      <c r="F85" s="47">
        <f>(F23+F29+F30+F39)-(F25+F26+F27+F28+F33+F34+F40+F83+F84)</f>
        <v>52945538.333332956</v>
      </c>
      <c r="H85" s="47">
        <f>(H23+H29+H30+H39)-(H25+H26+H27+H28+H33+H34+H40+H83+H84)</f>
        <v>122948328</v>
      </c>
      <c r="J85" s="47">
        <f>(J23+J29+J30+J39)-(J25+J26+J27+J28+J33+J34+J40+J83+J84)</f>
        <v>79005980</v>
      </c>
      <c r="L85" s="47">
        <f>(L23+L29+L30+L39)-(L25+L26+L27+L28+L33+L34+L40+L83+L84)</f>
        <v>18464616</v>
      </c>
      <c r="N85" s="47">
        <f>(N23+N29+N30+N39)-(N25+N26+N27+N28+N33+N34+N40+N83+N84)</f>
        <v>-2813779</v>
      </c>
    </row>
    <row r="86" spans="1:14" ht="12.75">
      <c r="A86" s="13" t="s">
        <v>59</v>
      </c>
      <c r="B86" s="13" t="s">
        <v>13</v>
      </c>
      <c r="C86" s="63"/>
      <c r="D86" s="50">
        <f>D85/D76</f>
        <v>937711.0076278016</v>
      </c>
      <c r="F86" s="50">
        <f>F85/F76</f>
        <v>1629803.9145268353</v>
      </c>
      <c r="H86" s="50">
        <f>H85/H76</f>
        <v>3218542.617801047</v>
      </c>
      <c r="J86" s="50">
        <f>J85/J76</f>
        <v>2442225.038639876</v>
      </c>
      <c r="L86" s="50">
        <f>L85/L76</f>
        <v>904241.7238001958</v>
      </c>
      <c r="N86" s="50">
        <f>N85/N76</f>
        <v>-188971.05439892545</v>
      </c>
    </row>
    <row r="89" ht="15">
      <c r="A89" s="33" t="s">
        <v>60</v>
      </c>
    </row>
    <row r="90" ht="12.75">
      <c r="A90" s="18" t="s">
        <v>104</v>
      </c>
    </row>
    <row r="91" spans="1:14" ht="12.75">
      <c r="A91" s="10"/>
      <c r="B91" s="19"/>
      <c r="C91" s="20"/>
      <c r="D91" s="36">
        <v>2008</v>
      </c>
      <c r="E91" s="20"/>
      <c r="F91" s="36">
        <v>2007</v>
      </c>
      <c r="G91" s="20"/>
      <c r="H91" s="36">
        <v>2006</v>
      </c>
      <c r="I91" s="20"/>
      <c r="J91" s="36">
        <v>2005</v>
      </c>
      <c r="L91" s="36">
        <v>2004</v>
      </c>
      <c r="N91" s="36">
        <v>2003</v>
      </c>
    </row>
    <row r="92" spans="1:14" ht="12.75">
      <c r="A92" s="8" t="s">
        <v>61</v>
      </c>
      <c r="B92" s="8" t="s">
        <v>62</v>
      </c>
      <c r="D92" s="48">
        <f>((D37+D39)/D56)*100</f>
        <v>8.147711364890691</v>
      </c>
      <c r="F92" s="48">
        <f>((F37+F39)/F56)*100</f>
        <v>11.44267250948198</v>
      </c>
      <c r="H92" s="48">
        <f>((H37+H39)/H56)*100</f>
        <v>29.42992362095889</v>
      </c>
      <c r="J92" s="48">
        <f>((J37+J39)/J56)*100</f>
        <v>21.823642090268137</v>
      </c>
      <c r="L92" s="48">
        <f>((L37+L39)/L56)*100</f>
        <v>9.138676008458587</v>
      </c>
      <c r="N92" s="48">
        <f>((N37+N39)/N56)*100</f>
        <v>0.9347017866119354</v>
      </c>
    </row>
    <row r="93" spans="1:14" ht="12.75">
      <c r="A93" s="8" t="s">
        <v>63</v>
      </c>
      <c r="B93" s="8" t="s">
        <v>62</v>
      </c>
      <c r="D93" s="48">
        <f>((D37/D23)*100)</f>
        <v>9.871930102004017</v>
      </c>
      <c r="F93" s="48">
        <f>((F37/F23)*100)</f>
        <v>13.736191669644452</v>
      </c>
      <c r="H93" s="48">
        <f>((H37/H23)*100)</f>
        <v>30.738032635818175</v>
      </c>
      <c r="J93" s="48">
        <f>((J37/J23)*100)</f>
        <v>23.583237019408294</v>
      </c>
      <c r="L93" s="48">
        <f>((L37/L23)*100)</f>
        <v>9.30543193986442</v>
      </c>
      <c r="N93" s="48">
        <f>((N37/N23)*100)</f>
        <v>-0.8759959357843569</v>
      </c>
    </row>
    <row r="94" spans="1:14" ht="12.75">
      <c r="A94" s="8" t="s">
        <v>64</v>
      </c>
      <c r="B94" s="8" t="s">
        <v>62</v>
      </c>
      <c r="D94" s="48">
        <f>((D37+D39)/D81)*100</f>
        <v>11.750354792907208</v>
      </c>
      <c r="F94" s="48">
        <f>((F37+F39)/F81)*100</f>
        <v>15.625586089099878</v>
      </c>
      <c r="H94" s="48">
        <f>((H37+H39)/H81)*100</f>
        <v>32.62573189973546</v>
      </c>
      <c r="J94" s="48">
        <f>((J37+J39)/J81)*100</f>
        <v>26.22877676170221</v>
      </c>
      <c r="L94" s="48">
        <f>((L37+L39)/L81)*100</f>
        <v>10.992127203925904</v>
      </c>
      <c r="N94" s="48">
        <f>((N37+N39)/N81)*100</f>
        <v>1.320059791020133</v>
      </c>
    </row>
    <row r="95" spans="1:14" ht="12.75">
      <c r="A95" s="8" t="s">
        <v>65</v>
      </c>
      <c r="B95" s="8" t="s">
        <v>62</v>
      </c>
      <c r="D95" s="48">
        <f>(D55/D64)*100</f>
        <v>163.55328864150877</v>
      </c>
      <c r="F95" s="48">
        <f>(F55/F64)*100</f>
        <v>137.80322444544197</v>
      </c>
      <c r="H95" s="48">
        <f>(H55/H64)*100</f>
        <v>167.79663483673252</v>
      </c>
      <c r="J95" s="48">
        <f>(J55/J64)*100</f>
        <v>216.74930233892655</v>
      </c>
      <c r="L95" s="48">
        <f>(L55/L64)*100</f>
        <v>132.60154527666424</v>
      </c>
      <c r="N95" s="48">
        <f>(N55/N64)*100</f>
        <v>100.72474878076056</v>
      </c>
    </row>
    <row r="96" spans="1:14" ht="12.75">
      <c r="A96" s="8" t="s">
        <v>66</v>
      </c>
      <c r="B96" s="8" t="s">
        <v>62</v>
      </c>
      <c r="D96" s="48">
        <f>((D55-D51-D52)/D64)*100</f>
        <v>77.89441038745602</v>
      </c>
      <c r="F96" s="48">
        <f>((F55-F51-F52)/F64)*100</f>
        <v>82.03746475604613</v>
      </c>
      <c r="H96" s="48">
        <f>((H55-H51-H52)/H64)*100</f>
        <v>78.62738950038126</v>
      </c>
      <c r="J96" s="48">
        <f>((J55-J51-J52)/J64)*100</f>
        <v>86.71674193904175</v>
      </c>
      <c r="L96" s="48">
        <f>((L55-L51-L52)/L64)*100</f>
        <v>38.844431592022566</v>
      </c>
      <c r="N96" s="48">
        <f>((N55-N51-N52)/N64)*100</f>
        <v>34.92079473155237</v>
      </c>
    </row>
    <row r="97" spans="1:14" ht="12.75">
      <c r="A97" s="8" t="s">
        <v>67</v>
      </c>
      <c r="B97" s="8" t="s">
        <v>62</v>
      </c>
      <c r="D97" s="56">
        <f>((D37+D39)/D40)*100</f>
        <v>171.6205083825662</v>
      </c>
      <c r="F97" s="56">
        <f>((F37+F39)/F40)*100</f>
        <v>391.884452083971</v>
      </c>
      <c r="H97" s="56">
        <f>((H37+H39)/H40)*100</f>
        <v>1180.8019809524762</v>
      </c>
      <c r="J97" s="48">
        <f>((J37+J39)/J40)*100</f>
        <v>620.2269856339526</v>
      </c>
      <c r="L97" s="48">
        <f>((L37+L39)/L40)*100</f>
        <v>212.3440389849423</v>
      </c>
      <c r="N97" s="48">
        <f>((N37+N39)/N40)*100</f>
        <v>11.797128556021129</v>
      </c>
    </row>
    <row r="98" spans="1:14" ht="12.75">
      <c r="A98" s="8" t="s">
        <v>68</v>
      </c>
      <c r="B98" s="8" t="s">
        <v>62</v>
      </c>
      <c r="D98" s="48">
        <f>(D58/D56)*100</f>
        <v>10.065202039413865</v>
      </c>
      <c r="F98" s="48">
        <f>(F58/F56)*100</f>
        <v>8.048994225357632</v>
      </c>
      <c r="H98" s="48">
        <f>(H58/H56)*100</f>
        <v>22.845912944087065</v>
      </c>
      <c r="J98" s="48">
        <f>(J58/J56)*100</f>
        <v>25.2595109706723</v>
      </c>
      <c r="L98" s="48">
        <f>(L58/L56)*100</f>
        <v>6.578928277072175</v>
      </c>
      <c r="N98" s="48">
        <f>(N58/N56)*100</f>
        <v>-8.550415711407354</v>
      </c>
    </row>
    <row r="99" spans="1:14" ht="12.75">
      <c r="A99" s="8" t="s">
        <v>69</v>
      </c>
      <c r="B99" s="8" t="s">
        <v>62</v>
      </c>
      <c r="D99" s="48">
        <f>(D64/D56)*100</f>
        <v>35.15705594179918</v>
      </c>
      <c r="F99" s="48">
        <f>(F64/F56)*100</f>
        <v>38.569880056244884</v>
      </c>
      <c r="H99" s="48">
        <f>(H64/H56)*100</f>
        <v>33.83608276682409</v>
      </c>
      <c r="J99" s="48">
        <f>(J64/J56)*100</f>
        <v>24.616341049031394</v>
      </c>
      <c r="L99" s="48">
        <f>(L64/L56)*100</f>
        <v>40.68042117660947</v>
      </c>
      <c r="M99" s="48"/>
      <c r="N99" s="48">
        <f>(N64/N56)*100</f>
        <v>56.5022044093803</v>
      </c>
    </row>
    <row r="100" spans="1:14" ht="12.75">
      <c r="A100" s="13" t="s">
        <v>70</v>
      </c>
      <c r="B100" s="13" t="s">
        <v>62</v>
      </c>
      <c r="C100" s="63"/>
      <c r="D100" s="38">
        <f>((D59+D60)/D56)*100</f>
        <v>54.77774201878696</v>
      </c>
      <c r="F100" s="38">
        <f>((F59+F60)/F56)*100</f>
        <v>53.381125718397485</v>
      </c>
      <c r="H100" s="38">
        <f>((H59+H60)/H56)*100</f>
        <v>43.31800428908885</v>
      </c>
      <c r="J100" s="38">
        <f>((J59+J60)/J56)*100</f>
        <v>50.12414798029631</v>
      </c>
      <c r="L100" s="38">
        <f>((L59+L60)/L56)*100</f>
        <v>52.740650546318356</v>
      </c>
      <c r="N100" s="38">
        <f>((N59+N60)/N56)*100</f>
        <v>52.048211302027056</v>
      </c>
    </row>
    <row r="101" spans="1:3" ht="12.75">
      <c r="A101" s="32"/>
      <c r="B101" s="32"/>
      <c r="C101" s="63"/>
    </row>
    <row r="102" spans="1:3" ht="12.75">
      <c r="A102" s="32"/>
      <c r="B102" s="32"/>
      <c r="C102" s="63"/>
    </row>
    <row r="103" ht="15">
      <c r="A103" s="5" t="s">
        <v>71</v>
      </c>
    </row>
    <row r="104" ht="12.75">
      <c r="A104" s="18" t="s">
        <v>104</v>
      </c>
    </row>
    <row r="105" spans="1:14" ht="12.75">
      <c r="A105" s="10"/>
      <c r="B105" s="19"/>
      <c r="C105" s="20"/>
      <c r="D105" s="36">
        <v>2008</v>
      </c>
      <c r="E105" s="20"/>
      <c r="F105" s="36">
        <v>2007</v>
      </c>
      <c r="G105" s="20"/>
      <c r="H105" s="36">
        <v>2006</v>
      </c>
      <c r="I105" s="20"/>
      <c r="J105" s="36">
        <v>2005</v>
      </c>
      <c r="L105" s="36">
        <v>2004</v>
      </c>
      <c r="N105" s="36">
        <v>2003</v>
      </c>
    </row>
    <row r="106" spans="1:14" ht="12.75">
      <c r="A106" s="8" t="s">
        <v>72</v>
      </c>
      <c r="B106" s="8" t="s">
        <v>13</v>
      </c>
      <c r="D106" s="52">
        <f>D25/D74</f>
        <v>1.6843425884165428</v>
      </c>
      <c r="F106" s="52">
        <f>F25/F74</f>
        <v>1.915729930824233</v>
      </c>
      <c r="H106" s="52">
        <f>H25/$H$74</f>
        <v>1.2002771115926443</v>
      </c>
      <c r="J106" s="52">
        <f>J25/$J$74</f>
        <v>1.7576402924902608</v>
      </c>
      <c r="K106" s="53"/>
      <c r="L106" s="52">
        <f>L25/$L$74</f>
        <v>1.7433265408460852</v>
      </c>
      <c r="M106" s="53"/>
      <c r="N106" s="52">
        <f>N25/$N$74</f>
        <v>1.9678762169451605</v>
      </c>
    </row>
    <row r="107" spans="1:14" ht="12.75">
      <c r="A107" s="8" t="s">
        <v>73</v>
      </c>
      <c r="B107" s="8" t="s">
        <v>13</v>
      </c>
      <c r="D107" s="52">
        <f>D26/D74</f>
        <v>9.642122936915388</v>
      </c>
      <c r="F107" s="52">
        <f>F26/F74</f>
        <v>8.908653599291226</v>
      </c>
      <c r="H107" s="52">
        <f>H26/$H$74</f>
        <v>8.132618583028181</v>
      </c>
      <c r="J107" s="52">
        <f>J26/$J$74</f>
        <v>7.167878491701667</v>
      </c>
      <c r="K107" s="53"/>
      <c r="L107" s="52">
        <f>L26/$L$74</f>
        <v>8.481310068486366</v>
      </c>
      <c r="M107" s="53"/>
      <c r="N107" s="52">
        <f>N26/$N$74</f>
        <v>8.200860796373558</v>
      </c>
    </row>
    <row r="108" spans="1:14" ht="12.75">
      <c r="A108" s="8" t="s">
        <v>74</v>
      </c>
      <c r="B108" s="8" t="s">
        <v>13</v>
      </c>
      <c r="D108" s="52">
        <f>D27/D74</f>
        <v>0.13586847183355807</v>
      </c>
      <c r="F108" s="52">
        <f>F27/F74</f>
        <v>0.14610072025553372</v>
      </c>
      <c r="H108" s="52">
        <f>H27/$H$74</f>
        <v>0.14756596251165832</v>
      </c>
      <c r="J108" s="52">
        <f>J27/$J$74</f>
        <v>0.2177224266653314</v>
      </c>
      <c r="K108" s="53"/>
      <c r="L108" s="52">
        <f>L27/$L$74</f>
        <v>0.26635656922689693</v>
      </c>
      <c r="M108" s="53"/>
      <c r="N108" s="52">
        <f>N27/$N$74</f>
        <v>0.27427021059503576</v>
      </c>
    </row>
    <row r="109" spans="1:14" ht="12.75">
      <c r="A109" s="8" t="s">
        <v>75</v>
      </c>
      <c r="B109" s="8" t="s">
        <v>13</v>
      </c>
      <c r="D109" s="52">
        <f>D31/D74</f>
        <v>1.6536244399642264</v>
      </c>
      <c r="F109" s="52">
        <f>F31/F74</f>
        <v>1.523462217569883</v>
      </c>
      <c r="H109" s="52">
        <f>H31/$H$74</f>
        <v>1.5625714282998704</v>
      </c>
      <c r="J109" s="52">
        <f>J31/$J$74</f>
        <v>1.4784415249040632</v>
      </c>
      <c r="K109" s="53"/>
      <c r="L109" s="52">
        <f>L31/$L$74</f>
        <v>1.5642220280278207</v>
      </c>
      <c r="M109" s="53"/>
      <c r="N109" s="52">
        <f>N31/$N$74</f>
        <v>1.287005396642966</v>
      </c>
    </row>
    <row r="110" spans="1:14" ht="12.75">
      <c r="A110" s="8" t="s">
        <v>76</v>
      </c>
      <c r="B110" s="8" t="s">
        <v>13</v>
      </c>
      <c r="D110" s="52">
        <f>D32/D74</f>
        <v>1.0997362908171382</v>
      </c>
      <c r="F110" s="52">
        <f>F32/F74</f>
        <v>0.9957597706902833</v>
      </c>
      <c r="H110" s="52">
        <f>H32/$H$74</f>
        <v>0.8339367809732185</v>
      </c>
      <c r="J110" s="52">
        <f>J32/$J$74</f>
        <v>0.9101191092636527</v>
      </c>
      <c r="K110" s="53"/>
      <c r="L110" s="52">
        <f>L32/$L$74</f>
        <v>0.6849223433609242</v>
      </c>
      <c r="M110" s="53"/>
      <c r="N110" s="52">
        <f>N32/$N$74</f>
        <v>0.6785026954887977</v>
      </c>
    </row>
    <row r="111" spans="1:14" ht="12.75">
      <c r="A111" s="8" t="s">
        <v>77</v>
      </c>
      <c r="B111" s="8" t="s">
        <v>13</v>
      </c>
      <c r="D111" s="52">
        <f>(D33+D34-D22)/D74</f>
        <v>2.9639867587985798</v>
      </c>
      <c r="F111" s="52">
        <f>(F33+F34-F22)/F74</f>
        <v>1.8211611529640412</v>
      </c>
      <c r="H111" s="52">
        <f>(H33+H34-H22)/H74</f>
        <v>2.2120881293344934</v>
      </c>
      <c r="J111" s="52">
        <f>(J33+J34-J22)/J74</f>
        <v>1.6566636806267623</v>
      </c>
      <c r="K111" s="53"/>
      <c r="L111" s="52">
        <f>(L33+L34-L22)/L74</f>
        <v>1.7869797649002037</v>
      </c>
      <c r="M111" s="53"/>
      <c r="N111" s="52">
        <f>(N33+N34-N22)/N74</f>
        <v>1.8023433482603253</v>
      </c>
    </row>
    <row r="112" spans="1:14" ht="12.75">
      <c r="A112" s="8" t="s">
        <v>78</v>
      </c>
      <c r="B112" s="8" t="s">
        <v>13</v>
      </c>
      <c r="D112" s="52">
        <f>(D40-D39)/D74</f>
        <v>1.108443685997628</v>
      </c>
      <c r="F112" s="52">
        <f>(F40-F39)/F74</f>
        <v>0.521956087390647</v>
      </c>
      <c r="H112" s="52">
        <f>(H40-H39)/H74</f>
        <v>0.29277208403152083</v>
      </c>
      <c r="J112" s="52">
        <f>(J40-J39)/J74</f>
        <v>0.6673432184180962</v>
      </c>
      <c r="K112" s="53"/>
      <c r="L112" s="52">
        <f>(L40-L39)/L74</f>
        <v>0.7799990342698233</v>
      </c>
      <c r="M112" s="53"/>
      <c r="N112" s="52">
        <f>(N40-N39)/N74</f>
        <v>1.5098516069539778</v>
      </c>
    </row>
    <row r="113" spans="1:14" ht="12.75">
      <c r="A113" s="34" t="s">
        <v>79</v>
      </c>
      <c r="B113" s="34" t="s">
        <v>13</v>
      </c>
      <c r="C113" s="64"/>
      <c r="D113" s="54">
        <f>SUM(D106:D112)</f>
        <v>18.288125172743058</v>
      </c>
      <c r="F113" s="54">
        <f>SUM(F106:F112)</f>
        <v>15.832823478985846</v>
      </c>
      <c r="H113" s="54">
        <f>SUM(H106:H112)</f>
        <v>14.381830079771586</v>
      </c>
      <c r="J113" s="54">
        <f>SUM(J106:J112)</f>
        <v>13.855808744069833</v>
      </c>
      <c r="K113" s="53"/>
      <c r="L113" s="54">
        <f>SUM(L106:L112)</f>
        <v>15.30711634911812</v>
      </c>
      <c r="M113" s="53"/>
      <c r="N113" s="54">
        <f>SUM(N106:N112)</f>
        <v>15.720710271259822</v>
      </c>
    </row>
    <row r="114" spans="1:14" ht="12.75">
      <c r="A114" s="8" t="s">
        <v>80</v>
      </c>
      <c r="B114" s="8" t="s">
        <v>13</v>
      </c>
      <c r="D114" s="52">
        <f>D28/D74</f>
        <v>2.341218314747271</v>
      </c>
      <c r="F114" s="52">
        <f>F28/F74</f>
        <v>2.4239244901825345</v>
      </c>
      <c r="H114" s="52">
        <f>H28/$H$74</f>
        <v>2.237378075447837</v>
      </c>
      <c r="J114" s="52">
        <f>J28/$J$74</f>
        <v>2.6522629987458037</v>
      </c>
      <c r="K114" s="53"/>
      <c r="L114" s="52">
        <f>L28/$L$74</f>
        <v>2.8830645060581532</v>
      </c>
      <c r="M114" s="53"/>
      <c r="N114" s="52">
        <f>N28/$N$74</f>
        <v>3.031620509320573</v>
      </c>
    </row>
    <row r="115" spans="1:14" ht="12.75">
      <c r="A115" s="35" t="s">
        <v>81</v>
      </c>
      <c r="B115" s="35" t="s">
        <v>13</v>
      </c>
      <c r="C115" s="64"/>
      <c r="D115" s="55">
        <f>D113+D114</f>
        <v>20.629343487490328</v>
      </c>
      <c r="F115" s="55">
        <f>F113+F114</f>
        <v>18.25674796916838</v>
      </c>
      <c r="H115" s="55">
        <f>H113+H114</f>
        <v>16.61920815521942</v>
      </c>
      <c r="J115" s="55">
        <f>J113+J114</f>
        <v>16.508071742815638</v>
      </c>
      <c r="K115" s="53"/>
      <c r="L115" s="55">
        <f>L113+L114</f>
        <v>18.190180855176273</v>
      </c>
      <c r="M115" s="53"/>
      <c r="N115" s="55">
        <f>N113+N114</f>
        <v>18.752330780580394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D23:N23 D49:N49 D64:N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dcterms:created xsi:type="dcterms:W3CDTF">2006-10-23T06:46:24Z</dcterms:created>
  <dcterms:modified xsi:type="dcterms:W3CDTF">2009-11-05T08:03:46Z</dcterms:modified>
  <cp:category/>
  <cp:version/>
  <cp:contentType/>
  <cp:contentStatus/>
</cp:coreProperties>
</file>