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Trøndelag 2005-2008" sheetId="2" r:id="rId2"/>
    <sheet name="Trøndelag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<sst xmlns="http://schemas.openxmlformats.org/spreadsheetml/2006/main" count="311" uniqueCount="167">
  <si>
    <t>LØNNSOMHETSUNDERSØKELSE FOR MATFISKPRODUKSJON</t>
  </si>
  <si>
    <t>GJENNOMSNITTSRESULTATER FOR TRØNDELAG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</si>
  <si>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</si>
  <si>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</si>
  <si>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</si>
  <si>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</si>
  <si>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</si>
  <si>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</si>
  <si>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</si>
  <si>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</si>
  <si>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</si>
  <si>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</si>
  <si>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</si>
  <si>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</si>
  <si>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</si>
  <si>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</si>
  <si>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</si>
  <si>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</si>
  <si>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</si>
  <si>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</si>
  <si>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</si>
  <si>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</si>
  <si>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</si>
  <si>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</si>
  <si>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</si>
  <si>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</si>
  <si>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</si>
  <si>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</si>
  <si>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</si>
  <si>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</si>
  <si>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</si>
  <si>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</si>
  <si>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</si>
  <si>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</si>
  <si>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</si>
  <si>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</si>
  <si>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</si>
  <si>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</si>
  <si>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</si>
  <si>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</si>
  <si>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</si>
  <si>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</si>
  <si>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</si>
  <si>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</si>
  <si>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</si>
  <si>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</si>
  <si>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</si>
  <si>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</si>
  <si>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</si>
  <si>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</si>
  <si>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</si>
  <si>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</si>
  <si>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</si>
  <si>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</si>
  <si>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</si>
  <si>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</si>
  <si>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</si>
  <si>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</si>
  <si>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</si>
  <si>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</si>
  <si>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</si>
  <si>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</si>
  <si>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</si>
  <si>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</si>
  <si>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</si>
  <si>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</si>
  <si>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</si>
  <si>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</si>
  <si>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</si>
  <si>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</si>
  <si>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</si>
  <si>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</si>
  <si>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</si>
  <si>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</si>
  <si>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</si>
  <si>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</si>
  <si>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</si>
  <si>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</si>
  <si>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</si>
  <si>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</si>
  <si>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</si>
  <si>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</si>
  <si>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</si>
  <si>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</si>
  <si>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</si>
  <si>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</si>
  <si>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</si>
  <si>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</si>
  <si>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</si>
  <si>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</si>
  <si>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</si>
  <si>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</si>
  <si>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</si>
  <si>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Kilde: Fiskeridirektoratet</t>
  </si>
  <si>
    <t>utarbeider kun ett felles årsregnskap. Det betyr at det ikke lenger er mulig å presentere</t>
  </si>
  <si>
    <t>rene regionsresultat.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</si>
  <si>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</si>
  <si>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</si>
  <si>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</si>
  <si>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</si>
  <si>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Utvalget er uten selskaper med tillatelser på tvers av regionsgrensene</t>
  </si>
  <si>
    <t>DIVERSE STØRRELSER</t>
  </si>
  <si>
    <t>Produksjon per årsverk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</si>
  <si>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</si>
  <si>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</si>
  <si>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</si>
  <si>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</si>
  <si>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</si>
  <si>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</si>
  <si>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</si>
  <si>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</si>
  <si>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</si>
  <si>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</si>
  <si>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</si>
  <si>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</si>
  <si>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</si>
  <si>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</si>
  <si>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t xml:space="preserve">   Beholdningsverdi levende fisk per 31.12. (beregnet)</t>
  </si>
  <si>
    <t xml:space="preserve">   Beholdningsverdi fôrlager per 31.12.</t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</si>
  <si>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</si>
  <si>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PRODUKSJON AV FISK (Def. 2004) (Rundvekt)</t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</si>
  <si>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</si>
  <si>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r>
      <t xml:space="preserve">Tillatelse </t>
    </r>
    <r>
      <rPr>
        <vertAlign val="superscript"/>
        <sz val="10"/>
        <rFont val="Arial"/>
        <family val="2"/>
      </rPr>
      <t>10)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</si>
  <si>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</si>
  <si>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</si>
  <si>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</si>
  <si>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</si>
  <si>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>KOSTNADER PER KILO PRODUSERT FISK (RUNDVEKT)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</si>
  <si>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</si>
  <si>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</si>
  <si>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</si>
  <si>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</si>
  <si>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</si>
  <si>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</si>
  <si>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</si>
  <si>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</si>
  <si>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</si>
  <si>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</si>
  <si>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</si>
  <si>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</si>
  <si>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</si>
  <si>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</si>
  <si>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</si>
  <si>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</si>
  <si>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t>Vi har på bakgrunn av nevnte problemstilling valgt å forenkle presentasjonen av regions-</t>
  </si>
  <si>
    <t>Vi har på bakgrunn av nevnte problemstilling valgt å utelate selskapene som har tillatelser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</si>
  <si>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</si>
  <si>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</si>
  <si>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</si>
  <si>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</si>
  <si>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</si>
  <si>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</si>
  <si>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</si>
  <si>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</si>
  <si>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</si>
  <si>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</si>
  <si>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</si>
  <si>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</si>
  <si>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</si>
  <si>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</si>
  <si>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</si>
  <si>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</si>
  <si>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GJENNOMSNITTSTALL PER SELSKAP FOR TRØNDELAG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</si>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</sst>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"/>
    <numFmt numFmtId="175" formatCode="0.000"/>
    <numFmt numFmtId="176" formatCode="0.000000"/>
    <numFmt numFmtId="177" formatCode="0.00000"/>
    <numFmt numFmtId="178" formatCode="0.0000000"/>
  </numFmts>
  <fonts count="5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9" fontId="11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0" fillId="0" borderId="11" xfId="0" applyNumberForma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5" t="s">
        <v>0</v>
      </c>
    </row>
    <row r="2" ht="15.75">
      <c r="A2" s="66" t="s">
        <v>70</v>
      </c>
    </row>
    <row r="3" s="67" customFormat="1" ht="14.25">
      <c r="A3" s="70" t="s">
        <v>93</v>
      </c>
    </row>
    <row r="4" s="67" customFormat="1" ht="14.25">
      <c r="A4" s="70" t="str">
        <f>'Trøndelag 2005-2008'!A4</f>
        <v>Oppdatert per 5. november 2009</v>
      </c>
    </row>
    <row r="5" s="67" customFormat="1" ht="14.25">
      <c r="A5" s="70"/>
    </row>
    <row r="6" s="67" customFormat="1" ht="15">
      <c r="A6" s="10"/>
    </row>
    <row r="7" s="67" customFormat="1" ht="15">
      <c r="A7" s="86" t="s">
        <v>163</v>
      </c>
    </row>
    <row r="8" s="67" customFormat="1" ht="14.25">
      <c r="A8" s="67" t="s">
        <v>164</v>
      </c>
    </row>
    <row r="9" s="67" customFormat="1" ht="14.25">
      <c r="A9" s="67" t="s">
        <v>165</v>
      </c>
    </row>
    <row r="10" s="67" customFormat="1" ht="15">
      <c r="A10" s="10"/>
    </row>
    <row r="11" s="67" customFormat="1" ht="15">
      <c r="A11" s="68" t="s">
        <v>138</v>
      </c>
    </row>
    <row r="12" s="67" customFormat="1" ht="14.25">
      <c r="A12" s="67" t="s">
        <v>139</v>
      </c>
    </row>
    <row r="13" s="67" customFormat="1" ht="14.25">
      <c r="A13" s="67" t="s">
        <v>94</v>
      </c>
    </row>
    <row r="14" s="67" customFormat="1" ht="14.25">
      <c r="A14" s="67" t="s">
        <v>95</v>
      </c>
    </row>
    <row r="15" s="67" customFormat="1" ht="14.25"/>
    <row r="16" s="67" customFormat="1" ht="14.25">
      <c r="A16" s="67" t="s">
        <v>145</v>
      </c>
    </row>
    <row r="17" s="67" customFormat="1" ht="14.25">
      <c r="A17" s="67" t="s">
        <v>140</v>
      </c>
    </row>
    <row r="18" s="67" customFormat="1" ht="14.25">
      <c r="A18" s="67" t="s">
        <v>141</v>
      </c>
    </row>
    <row r="19" s="67" customFormat="1" ht="14.25"/>
    <row r="20" s="67" customFormat="1" ht="14.25">
      <c r="A20" s="67" t="s">
        <v>142</v>
      </c>
    </row>
    <row r="21" s="67" customFormat="1" ht="14.25">
      <c r="A21" s="67" t="s">
        <v>143</v>
      </c>
    </row>
    <row r="22" s="67" customFormat="1" ht="14.25"/>
    <row r="23" s="67" customFormat="1" ht="14.25">
      <c r="A23" s="67" t="s">
        <v>144</v>
      </c>
    </row>
    <row r="24" s="67" customFormat="1" ht="14.25">
      <c r="A24" s="67" t="s">
        <v>146</v>
      </c>
    </row>
    <row r="25" s="67" customFormat="1" ht="14.25"/>
    <row r="26" ht="15">
      <c r="A26" s="68" t="s">
        <v>71</v>
      </c>
    </row>
    <row r="27" s="67" customFormat="1" ht="15">
      <c r="A27" s="67" t="s">
        <v>72</v>
      </c>
    </row>
    <row r="28" s="67" customFormat="1" ht="15">
      <c r="A28" s="10" t="s">
        <v>73</v>
      </c>
    </row>
    <row r="29" s="67" customFormat="1" ht="15">
      <c r="A29" s="10"/>
    </row>
    <row r="30" s="67" customFormat="1" ht="15">
      <c r="A30" s="68" t="s">
        <v>74</v>
      </c>
    </row>
    <row r="31" s="67" customFormat="1" ht="14.25">
      <c r="A31" s="67" t="s">
        <v>75</v>
      </c>
    </row>
    <row r="32" s="67" customFormat="1" ht="14.25">
      <c r="A32" s="67" t="s">
        <v>76</v>
      </c>
    </row>
    <row r="33" s="67" customFormat="1" ht="14.25"/>
    <row r="34" s="67" customFormat="1" ht="15">
      <c r="A34" s="68" t="s">
        <v>77</v>
      </c>
    </row>
    <row r="35" s="67" customFormat="1" ht="14.25">
      <c r="A35" s="67" t="s">
        <v>78</v>
      </c>
    </row>
    <row r="36" s="67" customFormat="1" ht="14.25">
      <c r="A36" s="67" t="s">
        <v>79</v>
      </c>
    </row>
    <row r="37" s="67" customFormat="1" ht="14.25">
      <c r="A37" s="67" t="s">
        <v>80</v>
      </c>
    </row>
    <row r="38" s="67" customFormat="1" ht="14.25"/>
    <row r="39" s="10" customFormat="1" ht="15">
      <c r="A39" s="10" t="s">
        <v>81</v>
      </c>
    </row>
    <row r="40" s="10" customFormat="1" ht="15">
      <c r="A40" s="10" t="s">
        <v>82</v>
      </c>
    </row>
    <row r="41" s="67" customFormat="1" ht="14.25"/>
    <row r="42" s="67" customFormat="1" ht="15">
      <c r="A42" s="68" t="s">
        <v>83</v>
      </c>
    </row>
    <row r="43" s="67" customFormat="1" ht="14.25">
      <c r="A43" s="67" t="s">
        <v>156</v>
      </c>
    </row>
    <row r="44" s="67" customFormat="1" ht="14.25">
      <c r="A44" s="67" t="s">
        <v>157</v>
      </c>
    </row>
    <row r="45" s="67" customFormat="1" ht="14.25">
      <c r="A45" s="67" t="s">
        <v>158</v>
      </c>
    </row>
    <row r="46" s="67" customFormat="1" ht="14.25"/>
    <row r="47" s="67" customFormat="1" ht="14.25">
      <c r="A47" s="67" t="s">
        <v>84</v>
      </c>
    </row>
    <row r="48" s="67" customFormat="1" ht="14.25">
      <c r="A48" s="67" t="s">
        <v>85</v>
      </c>
    </row>
    <row r="49" s="67" customFormat="1" ht="14.25">
      <c r="A49" s="67" t="s">
        <v>86</v>
      </c>
    </row>
    <row r="50" s="67" customFormat="1" ht="14.25"/>
    <row r="51" s="67" customFormat="1" ht="14.25">
      <c r="A51" s="67" t="s">
        <v>159</v>
      </c>
    </row>
    <row r="52" s="67" customFormat="1" ht="14.25">
      <c r="A52" s="67" t="s">
        <v>87</v>
      </c>
    </row>
    <row r="53" s="67" customFormat="1" ht="14.25">
      <c r="A53" s="67" t="s">
        <v>88</v>
      </c>
    </row>
    <row r="54" s="67" customFormat="1" ht="14.25"/>
    <row r="55" s="10" customFormat="1" ht="15">
      <c r="A55" s="10" t="s">
        <v>89</v>
      </c>
    </row>
    <row r="56" s="10" customFormat="1" ht="15">
      <c r="A56" s="10" t="s">
        <v>160</v>
      </c>
    </row>
    <row r="57" s="10" customFormat="1" ht="15">
      <c r="A57" s="10" t="s">
        <v>90</v>
      </c>
    </row>
    <row r="58" s="67" customFormat="1" ht="14.25"/>
    <row r="59" s="67" customFormat="1" ht="14.25">
      <c r="A59" s="67" t="s">
        <v>91</v>
      </c>
    </row>
    <row r="60" s="67" customFormat="1" ht="14.25">
      <c r="A60" s="67" t="s">
        <v>92</v>
      </c>
    </row>
    <row r="61" s="67" customFormat="1" ht="14.25"/>
  </sheetData>
  <sheetProtection/>
  <printOptions/>
  <pageMargins left="0.58" right="0.59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5" customWidth="1"/>
    <col min="5" max="5" width="1.8515625" style="0" customWidth="1"/>
    <col min="6" max="6" width="11.57421875" style="0" bestFit="1" customWidth="1"/>
    <col min="7" max="7" width="1.8515625" style="0" customWidth="1"/>
    <col min="9" max="9" width="1.8515625" style="0" customWidth="1"/>
  </cols>
  <sheetData>
    <row r="1" spans="1:10" s="2" customFormat="1" ht="20.25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10" s="2" customFormat="1" ht="15.75">
      <c r="A2" s="66" t="s">
        <v>1</v>
      </c>
      <c r="C2" s="3"/>
      <c r="D2" s="3"/>
      <c r="E2" s="3"/>
      <c r="F2" s="3"/>
      <c r="G2" s="3"/>
      <c r="H2" s="3"/>
      <c r="I2" s="3"/>
      <c r="J2" s="3"/>
    </row>
    <row r="3" spans="1:3" s="67" customFormat="1" ht="14.25">
      <c r="A3" s="70" t="s">
        <v>93</v>
      </c>
      <c r="C3" s="69"/>
    </row>
    <row r="4" spans="1:3" s="67" customFormat="1" ht="14.25">
      <c r="A4" s="70" t="s">
        <v>166</v>
      </c>
      <c r="C4" s="69"/>
    </row>
    <row r="5" spans="3:10" s="2" customFormat="1" ht="12.75">
      <c r="C5" s="3"/>
      <c r="D5" s="3"/>
      <c r="E5" s="3"/>
      <c r="F5" s="3"/>
      <c r="G5" s="3"/>
      <c r="H5" s="3"/>
      <c r="I5" s="3"/>
      <c r="J5" s="3"/>
    </row>
    <row r="6" s="2" customFormat="1" ht="12.75">
      <c r="C6" s="3"/>
    </row>
    <row r="7" spans="1:3" s="2" customFormat="1" ht="15">
      <c r="A7" s="10" t="s">
        <v>2</v>
      </c>
      <c r="C7" s="3"/>
    </row>
    <row r="8" spans="1:10" s="17" customFormat="1" ht="14.25">
      <c r="A8" s="11"/>
      <c r="B8" s="12"/>
      <c r="C8" s="13"/>
      <c r="D8" s="14" t="s">
        <v>161</v>
      </c>
      <c r="E8" s="13"/>
      <c r="F8" s="14" t="s">
        <v>147</v>
      </c>
      <c r="G8" s="13"/>
      <c r="H8" s="14" t="s">
        <v>96</v>
      </c>
      <c r="I8" s="13"/>
      <c r="J8" s="14" t="s">
        <v>97</v>
      </c>
    </row>
    <row r="9" spans="1:10" s="2" customFormat="1" ht="12.75">
      <c r="A9" s="2" t="s">
        <v>3</v>
      </c>
      <c r="B9" s="2" t="s">
        <v>4</v>
      </c>
      <c r="C9" s="3"/>
      <c r="D9" s="2">
        <v>8</v>
      </c>
      <c r="F9" s="2">
        <v>8</v>
      </c>
      <c r="H9" s="2">
        <v>11</v>
      </c>
      <c r="J9" s="2">
        <v>12</v>
      </c>
    </row>
    <row r="10" spans="1:10" s="2" customFormat="1" ht="12.75">
      <c r="A10" s="2" t="s">
        <v>98</v>
      </c>
      <c r="B10" s="2" t="s">
        <v>4</v>
      </c>
      <c r="C10" s="3"/>
      <c r="D10" s="2">
        <v>29</v>
      </c>
      <c r="F10" s="2">
        <v>29</v>
      </c>
      <c r="H10" s="2">
        <v>39</v>
      </c>
      <c r="J10" s="2">
        <v>38</v>
      </c>
    </row>
    <row r="11" spans="1:10" s="2" customFormat="1" ht="14.25">
      <c r="A11" s="18" t="s">
        <v>99</v>
      </c>
      <c r="B11" s="18" t="s">
        <v>4</v>
      </c>
      <c r="C11" s="81"/>
      <c r="D11" s="19">
        <f>(D10/D9)</f>
        <v>3.625</v>
      </c>
      <c r="F11" s="19">
        <f>(F10/F9)</f>
        <v>3.625</v>
      </c>
      <c r="H11" s="19">
        <f>(H10/H9)</f>
        <v>3.5454545454545454</v>
      </c>
      <c r="J11" s="19">
        <f>(J10/J9)</f>
        <v>3.1666666666666665</v>
      </c>
    </row>
    <row r="12" spans="1:3" s="21" customFormat="1" ht="11.25">
      <c r="A12" s="56" t="s">
        <v>100</v>
      </c>
      <c r="B12" s="56"/>
      <c r="C12" s="82"/>
    </row>
    <row r="15" spans="1:25" s="2" customFormat="1" ht="15">
      <c r="A15" s="22" t="s">
        <v>101</v>
      </c>
      <c r="B15" s="23"/>
      <c r="C15" s="8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4"/>
      <c r="O15" s="23"/>
      <c r="P15" s="24"/>
      <c r="Q15" s="25"/>
      <c r="R15" s="24"/>
      <c r="S15" s="24"/>
      <c r="T15" s="24"/>
      <c r="U15" s="24"/>
      <c r="W15" s="3"/>
      <c r="Y15" s="3"/>
    </row>
    <row r="16" spans="1:25" s="2" customFormat="1" ht="12.75">
      <c r="A16" s="26" t="s">
        <v>162</v>
      </c>
      <c r="B16" s="23"/>
      <c r="C16" s="83"/>
      <c r="D16" s="23"/>
      <c r="E16" s="23"/>
      <c r="F16" s="23"/>
      <c r="G16" s="23"/>
      <c r="H16" s="23"/>
      <c r="I16" s="23"/>
      <c r="J16" s="23"/>
      <c r="K16" s="23"/>
      <c r="L16" s="24"/>
      <c r="M16" s="23"/>
      <c r="N16" s="24"/>
      <c r="O16" s="23"/>
      <c r="P16" s="24"/>
      <c r="Q16" s="25"/>
      <c r="R16" s="24"/>
      <c r="S16" s="24"/>
      <c r="T16" s="24"/>
      <c r="U16" s="24"/>
      <c r="W16" s="3"/>
      <c r="Y16" s="3"/>
    </row>
    <row r="17" spans="1:10" s="17" customFormat="1" ht="14.25">
      <c r="A17" s="11"/>
      <c r="B17" s="12"/>
      <c r="C17" s="13"/>
      <c r="D17" s="14" t="s">
        <v>161</v>
      </c>
      <c r="E17" s="13"/>
      <c r="F17" s="14" t="s">
        <v>147</v>
      </c>
      <c r="G17" s="13"/>
      <c r="H17" s="14" t="s">
        <v>96</v>
      </c>
      <c r="I17" s="13"/>
      <c r="J17" s="14" t="s">
        <v>97</v>
      </c>
    </row>
    <row r="18" spans="1:10" ht="12.75">
      <c r="A18" t="s">
        <v>102</v>
      </c>
      <c r="B18" t="s">
        <v>50</v>
      </c>
      <c r="D18" s="71">
        <v>429210.27020418143</v>
      </c>
      <c r="F18" s="71">
        <v>473272</v>
      </c>
      <c r="G18" s="71"/>
      <c r="H18" s="71">
        <v>446557</v>
      </c>
      <c r="I18" s="71"/>
      <c r="J18" s="71">
        <v>404088</v>
      </c>
    </row>
    <row r="19" spans="1:10" ht="12.75">
      <c r="A19" t="s">
        <v>53</v>
      </c>
      <c r="D19" s="72">
        <v>10.22375</v>
      </c>
      <c r="F19">
        <v>9.3</v>
      </c>
      <c r="H19">
        <v>8.9</v>
      </c>
      <c r="J19" s="72">
        <v>6.1</v>
      </c>
    </row>
    <row r="20" spans="1:10" ht="12.75">
      <c r="A20" s="73" t="s">
        <v>103</v>
      </c>
      <c r="B20" s="73"/>
      <c r="C20" s="84"/>
      <c r="D20" s="77">
        <v>1.22320794455325</v>
      </c>
      <c r="F20" s="77">
        <v>1.14</v>
      </c>
      <c r="H20" s="77">
        <v>1.1</v>
      </c>
      <c r="J20" s="73">
        <v>1.21</v>
      </c>
    </row>
    <row r="21" ht="12.75">
      <c r="A21" s="56" t="s">
        <v>100</v>
      </c>
    </row>
    <row r="24" spans="1:25" s="2" customFormat="1" ht="15">
      <c r="A24" s="22" t="s">
        <v>60</v>
      </c>
      <c r="B24" s="23"/>
      <c r="C24" s="8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4"/>
      <c r="O24" s="23"/>
      <c r="P24" s="24"/>
      <c r="Q24" s="25"/>
      <c r="R24" s="24"/>
      <c r="S24" s="24"/>
      <c r="T24" s="24"/>
      <c r="U24" s="24"/>
      <c r="W24" s="3"/>
      <c r="Y24" s="3"/>
    </row>
    <row r="25" spans="1:25" s="2" customFormat="1" ht="12.75">
      <c r="A25" s="26" t="s">
        <v>162</v>
      </c>
      <c r="B25" s="23"/>
      <c r="C25" s="8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4"/>
      <c r="O25" s="23"/>
      <c r="P25" s="24"/>
      <c r="Q25" s="25"/>
      <c r="R25" s="24"/>
      <c r="S25" s="24"/>
      <c r="T25" s="24"/>
      <c r="U25" s="24"/>
      <c r="W25" s="3"/>
      <c r="Y25" s="3"/>
    </row>
    <row r="26" spans="1:10" s="17" customFormat="1" ht="14.25">
      <c r="A26" s="11"/>
      <c r="B26" s="12"/>
      <c r="C26" s="13"/>
      <c r="D26" s="14" t="s">
        <v>161</v>
      </c>
      <c r="E26" s="13"/>
      <c r="F26" s="14" t="s">
        <v>147</v>
      </c>
      <c r="G26" s="13"/>
      <c r="H26" s="14" t="s">
        <v>96</v>
      </c>
      <c r="I26" s="13"/>
      <c r="J26" s="14" t="s">
        <v>97</v>
      </c>
    </row>
    <row r="27" spans="1:10" ht="12.75">
      <c r="A27" t="s">
        <v>104</v>
      </c>
      <c r="B27" t="s">
        <v>62</v>
      </c>
      <c r="D27" s="72">
        <v>14.0830846883227</v>
      </c>
      <c r="F27" s="74">
        <v>28.2790707441017</v>
      </c>
      <c r="H27">
        <v>39.3</v>
      </c>
      <c r="J27">
        <v>28.3</v>
      </c>
    </row>
    <row r="28" spans="1:10" ht="12.75">
      <c r="A28" t="s">
        <v>63</v>
      </c>
      <c r="B28" t="s">
        <v>62</v>
      </c>
      <c r="D28" s="72">
        <v>15.571264703944731</v>
      </c>
      <c r="F28" s="74">
        <v>22.550448816801012</v>
      </c>
      <c r="H28">
        <v>36.4</v>
      </c>
      <c r="J28">
        <v>28.5</v>
      </c>
    </row>
    <row r="29" spans="1:10" ht="12.75">
      <c r="A29" t="s">
        <v>105</v>
      </c>
      <c r="B29" t="s">
        <v>62</v>
      </c>
      <c r="D29" s="72">
        <v>16.1191787477653</v>
      </c>
      <c r="F29" s="74">
        <v>23.4080641299473</v>
      </c>
      <c r="H29" s="72">
        <v>35.4</v>
      </c>
      <c r="J29">
        <v>27.9</v>
      </c>
    </row>
    <row r="30" spans="1:10" ht="12.75">
      <c r="A30" t="s">
        <v>64</v>
      </c>
      <c r="B30" t="s">
        <v>62</v>
      </c>
      <c r="D30" s="72">
        <v>275.9161502684194</v>
      </c>
      <c r="F30" s="74">
        <v>260.9519567639967</v>
      </c>
      <c r="H30">
        <v>262.5</v>
      </c>
      <c r="J30">
        <v>279.5</v>
      </c>
    </row>
    <row r="31" spans="1:10" ht="12.75">
      <c r="A31" t="s">
        <v>65</v>
      </c>
      <c r="B31" t="s">
        <v>62</v>
      </c>
      <c r="D31" s="72">
        <v>115.88774403445036</v>
      </c>
      <c r="F31" s="74">
        <v>142.279942584825</v>
      </c>
      <c r="H31">
        <v>129.3</v>
      </c>
      <c r="J31">
        <v>123.5</v>
      </c>
    </row>
    <row r="32" spans="1:10" ht="12.75">
      <c r="A32" t="s">
        <v>66</v>
      </c>
      <c r="B32" t="s">
        <v>62</v>
      </c>
      <c r="D32" s="72">
        <v>927.472180098629</v>
      </c>
      <c r="F32" s="74">
        <v>2160.29983904008</v>
      </c>
      <c r="H32" s="74">
        <v>3331.7</v>
      </c>
      <c r="J32" s="74">
        <v>1036.5</v>
      </c>
    </row>
    <row r="33" spans="1:10" ht="12.75">
      <c r="A33" t="s">
        <v>67</v>
      </c>
      <c r="B33" t="s">
        <v>62</v>
      </c>
      <c r="D33" s="72">
        <v>50.62443795626547</v>
      </c>
      <c r="F33" s="74">
        <v>43.13501545619439</v>
      </c>
      <c r="H33" s="72">
        <v>45.9</v>
      </c>
      <c r="J33">
        <v>38.5</v>
      </c>
    </row>
    <row r="34" spans="1:10" ht="12.75">
      <c r="A34" t="s">
        <v>68</v>
      </c>
      <c r="B34" t="s">
        <v>62</v>
      </c>
      <c r="D34" s="72">
        <v>23.930251233318227</v>
      </c>
      <c r="F34" s="74">
        <v>24.542961367168296</v>
      </c>
      <c r="H34">
        <v>30.1</v>
      </c>
      <c r="J34">
        <v>26.7</v>
      </c>
    </row>
    <row r="35" spans="1:10" ht="12.75">
      <c r="A35" s="73" t="s">
        <v>69</v>
      </c>
      <c r="B35" s="73" t="s">
        <v>62</v>
      </c>
      <c r="C35" s="84"/>
      <c r="D35" s="75">
        <v>25.445310810416306</v>
      </c>
      <c r="F35" s="85">
        <v>32.32202317663732</v>
      </c>
      <c r="H35" s="75">
        <v>24</v>
      </c>
      <c r="J35" s="73">
        <v>34.8</v>
      </c>
    </row>
    <row r="36" ht="12.75">
      <c r="A36" s="56" t="s">
        <v>100</v>
      </c>
    </row>
    <row r="39" spans="1:25" s="2" customFormat="1" ht="15">
      <c r="A39" s="22" t="s">
        <v>106</v>
      </c>
      <c r="B39" s="23"/>
      <c r="C39" s="8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4"/>
      <c r="O39" s="23"/>
      <c r="P39" s="24"/>
      <c r="Q39" s="25"/>
      <c r="R39" s="24"/>
      <c r="S39" s="24"/>
      <c r="T39" s="24"/>
      <c r="U39" s="24"/>
      <c r="W39" s="3"/>
      <c r="Y39" s="3"/>
    </row>
    <row r="40" spans="1:25" s="2" customFormat="1" ht="12.75">
      <c r="A40" s="26" t="s">
        <v>162</v>
      </c>
      <c r="B40" s="23"/>
      <c r="C40" s="83"/>
      <c r="D40" s="23"/>
      <c r="E40" s="23"/>
      <c r="F40" s="23"/>
      <c r="G40" s="23"/>
      <c r="H40" s="23"/>
      <c r="I40" s="23"/>
      <c r="J40" s="23"/>
      <c r="K40" s="23"/>
      <c r="L40" s="24"/>
      <c r="M40" s="23"/>
      <c r="N40" s="24"/>
      <c r="O40" s="23"/>
      <c r="P40" s="24"/>
      <c r="Q40" s="25"/>
      <c r="R40" s="24"/>
      <c r="S40" s="24"/>
      <c r="T40" s="24"/>
      <c r="U40" s="24"/>
      <c r="W40" s="3"/>
      <c r="Y40" s="3"/>
    </row>
    <row r="41" spans="1:10" s="17" customFormat="1" ht="14.25">
      <c r="A41" s="11"/>
      <c r="B41" s="12"/>
      <c r="C41" s="13"/>
      <c r="D41" s="14" t="s">
        <v>161</v>
      </c>
      <c r="E41" s="13"/>
      <c r="F41" s="14" t="s">
        <v>147</v>
      </c>
      <c r="G41" s="13"/>
      <c r="H41" s="14" t="s">
        <v>96</v>
      </c>
      <c r="I41" s="13"/>
      <c r="J41" s="14" t="s">
        <v>97</v>
      </c>
    </row>
    <row r="42" spans="1:10" ht="12.75">
      <c r="A42" t="s">
        <v>107</v>
      </c>
      <c r="B42" t="s">
        <v>7</v>
      </c>
      <c r="D42" s="76">
        <v>21.461708908657414</v>
      </c>
      <c r="F42">
        <v>20.85</v>
      </c>
      <c r="H42">
        <v>25.84</v>
      </c>
      <c r="J42">
        <v>21.13</v>
      </c>
    </row>
    <row r="43" spans="1:10" ht="12.75">
      <c r="A43" t="s">
        <v>108</v>
      </c>
      <c r="B43" t="s">
        <v>7</v>
      </c>
      <c r="D43" s="76">
        <v>16.07272063097606</v>
      </c>
      <c r="F43">
        <v>21.23</v>
      </c>
      <c r="H43">
        <v>24.21</v>
      </c>
      <c r="J43">
        <v>18.75</v>
      </c>
    </row>
    <row r="44" spans="1:10" ht="12.75">
      <c r="A44" s="79" t="s">
        <v>109</v>
      </c>
      <c r="B44" s="79" t="s">
        <v>7</v>
      </c>
      <c r="C44" s="84"/>
      <c r="D44" s="80">
        <v>21.396452911902298</v>
      </c>
      <c r="F44" s="79">
        <v>20.85</v>
      </c>
      <c r="H44" s="79">
        <v>25.79</v>
      </c>
      <c r="J44" s="80">
        <v>21.06</v>
      </c>
    </row>
    <row r="45" ht="12.75">
      <c r="J45" s="76"/>
    </row>
    <row r="46" spans="1:10" ht="12.75">
      <c r="A46" t="s">
        <v>148</v>
      </c>
      <c r="B46" t="s">
        <v>7</v>
      </c>
      <c r="D46" s="76">
        <v>2.0449668179343017</v>
      </c>
      <c r="F46" s="76">
        <v>1.8040171345487321</v>
      </c>
      <c r="H46">
        <v>1.53</v>
      </c>
      <c r="J46" s="76">
        <v>1.54</v>
      </c>
    </row>
    <row r="47" spans="1:10" ht="12.75">
      <c r="A47" t="s">
        <v>149</v>
      </c>
      <c r="B47" t="s">
        <v>7</v>
      </c>
      <c r="D47" s="76">
        <v>9.411057644374717</v>
      </c>
      <c r="F47" s="76">
        <v>8.551348356776678</v>
      </c>
      <c r="H47">
        <v>7.65</v>
      </c>
      <c r="J47" s="76">
        <v>7.14</v>
      </c>
    </row>
    <row r="48" spans="1:10" ht="12.75">
      <c r="A48" t="s">
        <v>150</v>
      </c>
      <c r="B48" t="s">
        <v>7</v>
      </c>
      <c r="D48" s="76">
        <v>0.11337558055653896</v>
      </c>
      <c r="F48" s="76">
        <v>0.18914506335845374</v>
      </c>
      <c r="H48">
        <v>0.16</v>
      </c>
      <c r="J48" s="76">
        <v>0.18</v>
      </c>
    </row>
    <row r="49" spans="1:10" ht="12.75">
      <c r="A49" t="s">
        <v>151</v>
      </c>
      <c r="B49" t="s">
        <v>7</v>
      </c>
      <c r="D49" s="76">
        <v>1.1826171279689555</v>
      </c>
      <c r="F49" s="76">
        <v>1.1247810571467094</v>
      </c>
      <c r="H49">
        <v>1.11</v>
      </c>
      <c r="J49" s="76">
        <v>1.12</v>
      </c>
    </row>
    <row r="50" spans="1:10" ht="12.75">
      <c r="A50" t="s">
        <v>152</v>
      </c>
      <c r="B50" t="s">
        <v>7</v>
      </c>
      <c r="D50" s="76">
        <v>0.4538241272466674</v>
      </c>
      <c r="F50" s="76">
        <v>0.34230232379185555</v>
      </c>
      <c r="H50">
        <v>0.33</v>
      </c>
      <c r="J50" s="76">
        <v>0.44</v>
      </c>
    </row>
    <row r="51" spans="1:10" ht="12.75">
      <c r="A51" t="s">
        <v>153</v>
      </c>
      <c r="B51" t="s">
        <v>7</v>
      </c>
      <c r="D51" s="76">
        <v>2.2165683694805893</v>
      </c>
      <c r="F51" s="76">
        <v>1.9933577243558613</v>
      </c>
      <c r="H51">
        <v>2.22</v>
      </c>
      <c r="J51" s="76">
        <v>1.73</v>
      </c>
    </row>
    <row r="52" spans="1:10" ht="12.75">
      <c r="A52" t="s">
        <v>154</v>
      </c>
      <c r="B52" t="s">
        <v>7</v>
      </c>
      <c r="D52" s="76">
        <v>-0.02459624963979601</v>
      </c>
      <c r="F52" s="76">
        <v>0.01655831230861178</v>
      </c>
      <c r="H52">
        <v>-0.33</v>
      </c>
      <c r="J52" s="76">
        <v>0.44</v>
      </c>
    </row>
    <row r="53" spans="1:10" ht="12.75">
      <c r="A53" t="s">
        <v>110</v>
      </c>
      <c r="B53" t="s">
        <v>7</v>
      </c>
      <c r="D53" s="76">
        <v>15.397813417921974</v>
      </c>
      <c r="F53" s="76">
        <v>14.021509972286905</v>
      </c>
      <c r="H53">
        <v>12.67</v>
      </c>
      <c r="J53" s="76">
        <v>12.6</v>
      </c>
    </row>
    <row r="54" spans="1:10" ht="12.75">
      <c r="A54" t="s">
        <v>155</v>
      </c>
      <c r="B54" t="s">
        <v>7</v>
      </c>
      <c r="D54" s="76">
        <v>2.4712184050252746</v>
      </c>
      <c r="F54" s="76">
        <v>2.555179590011642</v>
      </c>
      <c r="H54" s="76">
        <v>2</v>
      </c>
      <c r="J54" s="76">
        <v>2.33</v>
      </c>
    </row>
    <row r="55" spans="1:10" ht="12.75">
      <c r="A55" s="79" t="s">
        <v>111</v>
      </c>
      <c r="B55" s="79" t="s">
        <v>7</v>
      </c>
      <c r="C55" s="84"/>
      <c r="D55" s="80">
        <v>17.86903182294725</v>
      </c>
      <c r="F55" s="80">
        <v>16.576689562298547</v>
      </c>
      <c r="H55" s="79">
        <v>14.67</v>
      </c>
      <c r="J55" s="80">
        <v>14.93</v>
      </c>
    </row>
    <row r="56" ht="12.75">
      <c r="J56" s="76"/>
    </row>
    <row r="57" spans="1:10" ht="12.75">
      <c r="A57" s="79" t="s">
        <v>112</v>
      </c>
      <c r="B57" s="79" t="s">
        <v>7</v>
      </c>
      <c r="C57" s="84"/>
      <c r="D57" s="80">
        <f>D44-D55</f>
        <v>3.527421088955048</v>
      </c>
      <c r="F57" s="80">
        <f>F44-F55</f>
        <v>4.273310437701454</v>
      </c>
      <c r="G57" s="78"/>
      <c r="H57" s="79">
        <f>H44-H55</f>
        <v>11.12</v>
      </c>
      <c r="I57" s="78"/>
      <c r="J57" s="80">
        <f>J44-J55</f>
        <v>6.129999999999999</v>
      </c>
    </row>
    <row r="58" ht="12.75">
      <c r="A58" s="56" t="s">
        <v>100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4.710937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5" customWidth="1"/>
    <col min="20" max="20" width="10.140625" style="0" customWidth="1"/>
    <col min="21" max="21" width="1.8515625" style="65" customWidth="1"/>
    <col min="22" max="22" width="10.140625" style="0" customWidth="1"/>
    <col min="23" max="23" width="1.8515625" style="65" customWidth="1"/>
    <col min="24" max="24" width="10.140625" style="0" customWidth="1"/>
    <col min="25" max="25" width="1.8515625" style="65" customWidth="1"/>
    <col min="26" max="26" width="10.140625" style="0" customWidth="1"/>
    <col min="27" max="27" width="1.8515625" style="65" customWidth="1"/>
    <col min="28" max="28" width="10.140625" style="0" customWidth="1"/>
    <col min="29" max="29" width="1.8515625" style="65" customWidth="1"/>
    <col min="30" max="30" width="10.140625" style="0" customWidth="1"/>
    <col min="31" max="31" width="1.8515625" style="65" customWidth="1"/>
    <col min="32" max="32" width="10.140625" style="0" customWidth="1"/>
    <col min="33" max="33" width="1.8515625" style="65" customWidth="1"/>
    <col min="34" max="34" width="10.140625" style="0" customWidth="1"/>
    <col min="35" max="35" width="1.8515625" style="65" customWidth="1"/>
    <col min="36" max="36" width="10.140625" style="0" customWidth="1"/>
    <col min="37" max="37" width="1.8515625" style="65" customWidth="1"/>
    <col min="38" max="38" width="10.140625" style="0" customWidth="1"/>
    <col min="39" max="39" width="1.8515625" style="65" customWidth="1"/>
    <col min="40" max="40" width="10.140625" style="0" customWidth="1"/>
    <col min="41" max="41" width="1.8515625" style="65" customWidth="1"/>
  </cols>
  <sheetData>
    <row r="1" spans="1:41" s="2" customFormat="1" ht="20.25">
      <c r="A1" s="1" t="s">
        <v>0</v>
      </c>
      <c r="C1" s="3"/>
      <c r="D1" s="3"/>
      <c r="E1" s="3"/>
      <c r="F1" s="3"/>
      <c r="G1" s="3"/>
      <c r="I1" s="3"/>
      <c r="K1" s="3"/>
      <c r="M1" s="4"/>
      <c r="S1" s="3"/>
      <c r="U1" s="3"/>
      <c r="W1" s="3"/>
      <c r="Y1" s="3"/>
      <c r="AA1" s="3"/>
      <c r="AC1" s="3"/>
      <c r="AE1" s="3"/>
      <c r="AG1" s="3"/>
      <c r="AI1" s="3"/>
      <c r="AK1" s="3"/>
      <c r="AM1" s="3"/>
      <c r="AO1" s="3"/>
    </row>
    <row r="2" spans="1:41" s="2" customFormat="1" ht="15.75">
      <c r="A2" s="66" t="s">
        <v>1</v>
      </c>
      <c r="C2" s="3"/>
      <c r="D2" s="3"/>
      <c r="E2" s="3"/>
      <c r="F2" s="3"/>
      <c r="G2" s="3"/>
      <c r="I2" s="3"/>
      <c r="K2" s="3"/>
      <c r="M2" s="4"/>
      <c r="S2" s="3"/>
      <c r="U2" s="3"/>
      <c r="W2" s="3"/>
      <c r="Y2" s="3"/>
      <c r="AA2" s="3"/>
      <c r="AC2" s="3"/>
      <c r="AE2" s="3"/>
      <c r="AG2" s="3"/>
      <c r="AI2" s="3"/>
      <c r="AK2" s="3"/>
      <c r="AM2" s="3"/>
      <c r="AO2" s="3"/>
    </row>
    <row r="3" spans="1:21" s="67" customFormat="1" ht="14.25">
      <c r="A3" s="70" t="s">
        <v>93</v>
      </c>
      <c r="U3" s="69"/>
    </row>
    <row r="4" spans="1:21" s="67" customFormat="1" ht="14.25">
      <c r="A4" s="70" t="str">
        <f>'Trøndelag 2005-2008'!A4</f>
        <v>Oppdatert per 5. november 2009</v>
      </c>
      <c r="U4" s="69"/>
    </row>
    <row r="5" spans="1:41" s="7" customFormat="1" ht="12.75">
      <c r="A5" s="6"/>
      <c r="C5" s="3"/>
      <c r="D5" s="3"/>
      <c r="M5" s="8"/>
      <c r="S5" s="9"/>
      <c r="U5" s="9"/>
      <c r="W5" s="9"/>
      <c r="Y5" s="9"/>
      <c r="AA5" s="9"/>
      <c r="AC5" s="9"/>
      <c r="AE5" s="9"/>
      <c r="AG5" s="9"/>
      <c r="AI5" s="9"/>
      <c r="AK5" s="9"/>
      <c r="AM5" s="9"/>
      <c r="AO5" s="9"/>
    </row>
    <row r="6" spans="13:41" s="2" customFormat="1" ht="12.75">
      <c r="M6" s="4"/>
      <c r="S6" s="3"/>
      <c r="U6" s="3"/>
      <c r="W6" s="3"/>
      <c r="Y6" s="3"/>
      <c r="AA6" s="3"/>
      <c r="AC6" s="3"/>
      <c r="AE6" s="3"/>
      <c r="AG6" s="3"/>
      <c r="AI6" s="3"/>
      <c r="AK6" s="3"/>
      <c r="AM6" s="3"/>
      <c r="AO6" s="3"/>
    </row>
    <row r="7" spans="1:41" s="2" customFormat="1" ht="15">
      <c r="A7" s="10" t="s">
        <v>2</v>
      </c>
      <c r="M7" s="4"/>
      <c r="S7" s="3"/>
      <c r="U7" s="3"/>
      <c r="W7" s="3"/>
      <c r="Y7" s="3"/>
      <c r="AA7" s="3"/>
      <c r="AC7" s="3"/>
      <c r="AE7" s="3"/>
      <c r="AG7" s="3"/>
      <c r="AI7" s="3"/>
      <c r="AK7" s="3"/>
      <c r="AM7" s="3"/>
      <c r="AO7" s="3"/>
    </row>
    <row r="8" spans="1:41" s="17" customFormat="1" ht="12.75">
      <c r="A8" s="11"/>
      <c r="B8" s="12"/>
      <c r="C8" s="13"/>
      <c r="D8" s="14">
        <v>2004</v>
      </c>
      <c r="E8" s="13"/>
      <c r="F8" s="14">
        <v>2003</v>
      </c>
      <c r="G8" s="13"/>
      <c r="H8" s="14">
        <v>2002</v>
      </c>
      <c r="I8" s="13"/>
      <c r="J8" s="14">
        <v>2001</v>
      </c>
      <c r="K8" s="13"/>
      <c r="L8" s="14">
        <v>2000</v>
      </c>
      <c r="M8" s="13"/>
      <c r="N8" s="14">
        <v>1999</v>
      </c>
      <c r="O8" s="15"/>
      <c r="P8" s="14">
        <v>1998</v>
      </c>
      <c r="Q8" s="15"/>
      <c r="R8" s="14">
        <v>1997</v>
      </c>
      <c r="S8" s="16"/>
      <c r="T8" s="14">
        <v>1996</v>
      </c>
      <c r="U8" s="16"/>
      <c r="V8" s="14">
        <v>1995</v>
      </c>
      <c r="W8" s="16"/>
      <c r="X8" s="14">
        <v>1994</v>
      </c>
      <c r="Y8" s="16"/>
      <c r="Z8" s="14">
        <v>1993</v>
      </c>
      <c r="AA8" s="16"/>
      <c r="AB8" s="14">
        <v>1992</v>
      </c>
      <c r="AC8" s="16"/>
      <c r="AD8" s="14">
        <v>1991</v>
      </c>
      <c r="AE8" s="16"/>
      <c r="AF8" s="14">
        <v>1990</v>
      </c>
      <c r="AG8" s="16"/>
      <c r="AH8" s="14">
        <v>1989</v>
      </c>
      <c r="AI8" s="16"/>
      <c r="AJ8" s="14">
        <v>1988</v>
      </c>
      <c r="AK8" s="16"/>
      <c r="AL8" s="14">
        <v>1987</v>
      </c>
      <c r="AM8" s="16"/>
      <c r="AN8" s="14">
        <v>1986</v>
      </c>
      <c r="AO8" s="16"/>
    </row>
    <row r="9" spans="1:41" s="2" customFormat="1" ht="12.75">
      <c r="A9" s="2" t="s">
        <v>3</v>
      </c>
      <c r="B9" s="2" t="s">
        <v>4</v>
      </c>
      <c r="D9" s="2">
        <v>15</v>
      </c>
      <c r="F9" s="2">
        <v>17</v>
      </c>
      <c r="H9" s="2">
        <v>18</v>
      </c>
      <c r="J9" s="2">
        <v>22</v>
      </c>
      <c r="L9" s="2">
        <v>23</v>
      </c>
      <c r="M9" s="4"/>
      <c r="N9" s="2">
        <v>26</v>
      </c>
      <c r="P9" s="2">
        <v>27</v>
      </c>
      <c r="R9" s="2">
        <v>28</v>
      </c>
      <c r="S9" s="3"/>
      <c r="T9" s="2">
        <v>41</v>
      </c>
      <c r="U9" s="3"/>
      <c r="V9" s="2">
        <v>58</v>
      </c>
      <c r="W9" s="3"/>
      <c r="X9" s="2">
        <v>31</v>
      </c>
      <c r="Y9" s="3"/>
      <c r="Z9" s="2">
        <v>39</v>
      </c>
      <c r="AA9" s="3"/>
      <c r="AB9" s="2">
        <v>39</v>
      </c>
      <c r="AC9" s="3"/>
      <c r="AD9" s="2">
        <v>40</v>
      </c>
      <c r="AE9" s="3"/>
      <c r="AF9" s="2">
        <v>57</v>
      </c>
      <c r="AG9" s="3"/>
      <c r="AH9" s="2">
        <v>61</v>
      </c>
      <c r="AI9" s="3"/>
      <c r="AJ9" s="2">
        <v>65</v>
      </c>
      <c r="AK9" s="3"/>
      <c r="AL9" s="2">
        <v>55</v>
      </c>
      <c r="AM9" s="3"/>
      <c r="AN9" s="2">
        <v>51</v>
      </c>
      <c r="AO9" s="3"/>
    </row>
    <row r="10" spans="1:41" s="2" customFormat="1" ht="12.75">
      <c r="A10" s="2" t="s">
        <v>98</v>
      </c>
      <c r="B10" s="2" t="s">
        <v>4</v>
      </c>
      <c r="D10" s="2">
        <v>92</v>
      </c>
      <c r="F10" s="2">
        <v>61</v>
      </c>
      <c r="H10" s="2">
        <v>56</v>
      </c>
      <c r="J10" s="2">
        <v>77</v>
      </c>
      <c r="L10" s="2">
        <v>75</v>
      </c>
      <c r="M10" s="4"/>
      <c r="N10" s="2">
        <v>86</v>
      </c>
      <c r="P10" s="2">
        <v>122</v>
      </c>
      <c r="R10" s="2">
        <v>106</v>
      </c>
      <c r="S10" s="3"/>
      <c r="T10" s="2">
        <v>87</v>
      </c>
      <c r="U10" s="3"/>
      <c r="V10" s="2">
        <v>87</v>
      </c>
      <c r="W10" s="3"/>
      <c r="X10" s="2">
        <v>49</v>
      </c>
      <c r="Y10" s="3"/>
      <c r="Z10" s="2">
        <v>54</v>
      </c>
      <c r="AA10" s="3"/>
      <c r="AC10" s="3"/>
      <c r="AE10" s="3"/>
      <c r="AG10" s="3"/>
      <c r="AI10" s="3"/>
      <c r="AK10" s="3"/>
      <c r="AM10" s="3"/>
      <c r="AO10" s="3"/>
    </row>
    <row r="11" spans="1:41" s="2" customFormat="1" ht="14.25">
      <c r="A11" s="18" t="s">
        <v>99</v>
      </c>
      <c r="B11" s="18" t="s">
        <v>4</v>
      </c>
      <c r="D11" s="19">
        <f>(D10/D9)</f>
        <v>6.133333333333334</v>
      </c>
      <c r="F11" s="19">
        <f>F10/F9</f>
        <v>3.588235294117647</v>
      </c>
      <c r="H11" s="19">
        <f>H10/H9</f>
        <v>3.111111111111111</v>
      </c>
      <c r="J11" s="19">
        <f>J10/J9</f>
        <v>3.5</v>
      </c>
      <c r="L11" s="19">
        <f>L10/L9</f>
        <v>3.260869565217391</v>
      </c>
      <c r="M11" s="20"/>
      <c r="N11" s="19">
        <f>N10/N9</f>
        <v>3.3076923076923075</v>
      </c>
      <c r="O11" s="20"/>
      <c r="P11" s="19">
        <f>P10/P9</f>
        <v>4.518518518518518</v>
      </c>
      <c r="Q11" s="20"/>
      <c r="R11" s="19">
        <f>R10/R9</f>
        <v>3.7857142857142856</v>
      </c>
      <c r="S11" s="3"/>
      <c r="T11" s="19">
        <f>T10/T9</f>
        <v>2.1219512195121952</v>
      </c>
      <c r="U11" s="3"/>
      <c r="V11" s="19">
        <f>V10/V9</f>
        <v>1.5</v>
      </c>
      <c r="W11" s="3"/>
      <c r="X11" s="19">
        <f>X10/X9</f>
        <v>1.5806451612903225</v>
      </c>
      <c r="Y11" s="3"/>
      <c r="Z11" s="19">
        <f>Z10/Z9</f>
        <v>1.3846153846153846</v>
      </c>
      <c r="AA11" s="3"/>
      <c r="AB11" s="19">
        <f>AB10/AB9</f>
        <v>0</v>
      </c>
      <c r="AC11" s="3"/>
      <c r="AD11" s="19">
        <f>AD10/AD9</f>
        <v>0</v>
      </c>
      <c r="AE11" s="3"/>
      <c r="AF11" s="19">
        <f>AF10/AF9</f>
        <v>0</v>
      </c>
      <c r="AG11" s="3"/>
      <c r="AH11" s="19">
        <f>AH10/AH9</f>
        <v>0</v>
      </c>
      <c r="AI11" s="3"/>
      <c r="AJ11" s="19">
        <f>AJ10/AJ9</f>
        <v>0</v>
      </c>
      <c r="AK11" s="3"/>
      <c r="AL11" s="19">
        <f>AL10/AL9</f>
        <v>0</v>
      </c>
      <c r="AM11" s="3"/>
      <c r="AN11" s="19">
        <f>AN10/AN9</f>
        <v>0</v>
      </c>
      <c r="AO11" s="3"/>
    </row>
    <row r="12" spans="1:41" s="2" customFormat="1" ht="12.75">
      <c r="A12" s="21" t="s">
        <v>113</v>
      </c>
      <c r="C12" s="3"/>
      <c r="D12" s="3"/>
      <c r="M12" s="4"/>
      <c r="S12" s="3"/>
      <c r="U12" s="3"/>
      <c r="W12" s="3"/>
      <c r="Y12" s="3"/>
      <c r="AA12" s="3"/>
      <c r="AC12" s="3"/>
      <c r="AE12" s="3"/>
      <c r="AG12" s="3"/>
      <c r="AI12" s="3"/>
      <c r="AK12" s="3"/>
      <c r="AM12" s="3"/>
      <c r="AO12" s="3"/>
    </row>
    <row r="13" spans="13:41" s="2" customFormat="1" ht="12.75">
      <c r="M13" s="4"/>
      <c r="S13" s="3"/>
      <c r="U13" s="3"/>
      <c r="W13" s="3"/>
      <c r="Y13" s="3"/>
      <c r="AA13" s="3"/>
      <c r="AC13" s="3"/>
      <c r="AE13" s="3"/>
      <c r="AG13" s="3"/>
      <c r="AI13" s="3"/>
      <c r="AK13" s="3"/>
      <c r="AM13" s="3"/>
      <c r="AO13" s="3"/>
    </row>
    <row r="14" spans="1:41" s="2" customFormat="1" ht="15">
      <c r="A14" s="22" t="s">
        <v>5</v>
      </c>
      <c r="B14" s="23"/>
      <c r="C14" s="23"/>
      <c r="D14" s="23"/>
      <c r="E14" s="23"/>
      <c r="F14" s="23"/>
      <c r="G14" s="23"/>
      <c r="H14" s="24"/>
      <c r="I14" s="23"/>
      <c r="J14" s="24"/>
      <c r="K14" s="23"/>
      <c r="L14" s="24"/>
      <c r="M14" s="25"/>
      <c r="N14" s="24"/>
      <c r="O14" s="24"/>
      <c r="P14" s="24"/>
      <c r="Q14" s="24"/>
      <c r="S14" s="3"/>
      <c r="U14" s="3"/>
      <c r="W14" s="3"/>
      <c r="Y14" s="3"/>
      <c r="AA14" s="3"/>
      <c r="AC14" s="3"/>
      <c r="AE14" s="3"/>
      <c r="AG14" s="3"/>
      <c r="AI14" s="3"/>
      <c r="AK14" s="3"/>
      <c r="AM14" s="3"/>
      <c r="AO14" s="3"/>
    </row>
    <row r="15" spans="1:41" s="2" customFormat="1" ht="12.75">
      <c r="A15" s="26" t="s">
        <v>162</v>
      </c>
      <c r="B15" s="23"/>
      <c r="C15" s="23"/>
      <c r="D15" s="23"/>
      <c r="E15" s="23"/>
      <c r="F15" s="23"/>
      <c r="G15" s="23"/>
      <c r="H15" s="24"/>
      <c r="I15" s="23"/>
      <c r="J15" s="24"/>
      <c r="K15" s="23"/>
      <c r="L15" s="24"/>
      <c r="M15" s="25"/>
      <c r="N15" s="24"/>
      <c r="O15" s="24"/>
      <c r="P15" s="24"/>
      <c r="Q15" s="24"/>
      <c r="S15" s="3"/>
      <c r="U15" s="3"/>
      <c r="W15" s="3"/>
      <c r="Y15" s="3"/>
      <c r="AA15" s="3"/>
      <c r="AC15" s="3"/>
      <c r="AE15" s="3"/>
      <c r="AG15" s="3"/>
      <c r="AI15" s="3"/>
      <c r="AK15" s="3"/>
      <c r="AM15" s="3"/>
      <c r="AO15" s="3"/>
    </row>
    <row r="16" spans="1:41" s="17" customFormat="1" ht="12.75">
      <c r="A16" s="11"/>
      <c r="B16" s="12"/>
      <c r="C16" s="13"/>
      <c r="D16" s="14">
        <v>2004</v>
      </c>
      <c r="E16" s="13"/>
      <c r="F16" s="14">
        <v>2003</v>
      </c>
      <c r="G16" s="13"/>
      <c r="H16" s="14">
        <v>2002</v>
      </c>
      <c r="I16" s="13"/>
      <c r="J16" s="14">
        <v>2001</v>
      </c>
      <c r="K16" s="13"/>
      <c r="L16" s="14">
        <v>2000</v>
      </c>
      <c r="M16" s="13"/>
      <c r="N16" s="14">
        <v>1999</v>
      </c>
      <c r="O16" s="15"/>
      <c r="P16" s="14">
        <v>1998</v>
      </c>
      <c r="Q16" s="15"/>
      <c r="R16" s="14">
        <v>1997</v>
      </c>
      <c r="S16" s="16"/>
      <c r="T16" s="14">
        <v>1996</v>
      </c>
      <c r="U16" s="16"/>
      <c r="V16" s="14">
        <v>1995</v>
      </c>
      <c r="W16" s="16"/>
      <c r="X16" s="14">
        <v>1994</v>
      </c>
      <c r="Y16" s="16"/>
      <c r="Z16" s="14">
        <v>1993</v>
      </c>
      <c r="AA16" s="16"/>
      <c r="AB16" s="14">
        <v>1992</v>
      </c>
      <c r="AC16" s="16"/>
      <c r="AD16" s="14">
        <v>1991</v>
      </c>
      <c r="AE16" s="16"/>
      <c r="AF16" s="14">
        <v>1990</v>
      </c>
      <c r="AG16" s="16"/>
      <c r="AH16" s="14">
        <v>1989</v>
      </c>
      <c r="AI16" s="16"/>
      <c r="AJ16" s="14">
        <v>1988</v>
      </c>
      <c r="AK16" s="16"/>
      <c r="AL16" s="14">
        <v>1987</v>
      </c>
      <c r="AM16" s="16"/>
      <c r="AN16" s="14">
        <v>1986</v>
      </c>
      <c r="AO16" s="16"/>
    </row>
    <row r="17" spans="1:41" s="2" customFormat="1" ht="14.25">
      <c r="A17" s="27" t="s">
        <v>6</v>
      </c>
      <c r="B17" s="27" t="s">
        <v>7</v>
      </c>
      <c r="C17" s="27"/>
      <c r="D17" s="28">
        <v>75376407</v>
      </c>
      <c r="E17" s="27"/>
      <c r="F17" s="28">
        <v>43064837</v>
      </c>
      <c r="G17" s="27"/>
      <c r="H17" s="28">
        <v>31888596</v>
      </c>
      <c r="I17" s="27"/>
      <c r="J17" s="28">
        <v>36240905</v>
      </c>
      <c r="K17" s="27"/>
      <c r="L17" s="28">
        <v>50587083</v>
      </c>
      <c r="M17" s="27"/>
      <c r="N17" s="28">
        <v>43078765</v>
      </c>
      <c r="O17" s="28"/>
      <c r="P17" s="28">
        <v>53472855</v>
      </c>
      <c r="Q17" s="28"/>
      <c r="R17" s="29">
        <v>43924185</v>
      </c>
      <c r="S17" s="30"/>
      <c r="T17" s="29">
        <v>19443262</v>
      </c>
      <c r="U17" s="3"/>
      <c r="V17" s="29">
        <v>13161166</v>
      </c>
      <c r="W17" s="30"/>
      <c r="X17" s="29">
        <v>12570978</v>
      </c>
      <c r="Y17" s="30"/>
      <c r="Z17" s="29">
        <v>9056028</v>
      </c>
      <c r="AA17" s="30"/>
      <c r="AB17" s="29">
        <v>6814218</v>
      </c>
      <c r="AC17" s="30"/>
      <c r="AD17" s="29">
        <v>6088178</v>
      </c>
      <c r="AE17" s="30"/>
      <c r="AF17" s="29">
        <v>5747537</v>
      </c>
      <c r="AG17" s="30"/>
      <c r="AH17" s="29">
        <v>3732343</v>
      </c>
      <c r="AI17" s="30"/>
      <c r="AJ17" s="29">
        <v>3688902</v>
      </c>
      <c r="AK17" s="30"/>
      <c r="AL17" s="29">
        <v>2423970</v>
      </c>
      <c r="AM17" s="30"/>
      <c r="AN17" s="29">
        <v>2654515</v>
      </c>
      <c r="AO17" s="30"/>
    </row>
    <row r="18" spans="1:41" s="2" customFormat="1" ht="14.25">
      <c r="A18" s="27" t="s">
        <v>114</v>
      </c>
      <c r="B18" s="27" t="s">
        <v>7</v>
      </c>
      <c r="C18" s="27"/>
      <c r="D18" s="28">
        <v>8592314</v>
      </c>
      <c r="E18" s="27"/>
      <c r="F18" s="28">
        <v>4720405</v>
      </c>
      <c r="G18" s="27"/>
      <c r="H18" s="28">
        <v>3771912</v>
      </c>
      <c r="I18" s="27"/>
      <c r="J18" s="28">
        <v>5933124</v>
      </c>
      <c r="K18" s="27"/>
      <c r="L18" s="28">
        <v>3735317</v>
      </c>
      <c r="M18" s="27"/>
      <c r="N18" s="28">
        <v>2608175</v>
      </c>
      <c r="O18" s="28"/>
      <c r="P18" s="28">
        <v>1594498</v>
      </c>
      <c r="Q18" s="28"/>
      <c r="R18" s="29">
        <v>2234429</v>
      </c>
      <c r="S18" s="30"/>
      <c r="T18" s="29">
        <v>1475730</v>
      </c>
      <c r="U18" s="3"/>
      <c r="V18" s="29">
        <v>365765</v>
      </c>
      <c r="W18" s="30"/>
      <c r="X18" s="29"/>
      <c r="Y18" s="30"/>
      <c r="Z18" s="29"/>
      <c r="AA18" s="30"/>
      <c r="AB18" s="29"/>
      <c r="AC18" s="30"/>
      <c r="AD18" s="29"/>
      <c r="AE18" s="30"/>
      <c r="AF18" s="29"/>
      <c r="AG18" s="30"/>
      <c r="AH18" s="29"/>
      <c r="AI18" s="30"/>
      <c r="AJ18" s="29"/>
      <c r="AK18" s="30"/>
      <c r="AL18" s="29"/>
      <c r="AM18" s="30"/>
      <c r="AN18" s="29"/>
      <c r="AO18" s="30"/>
    </row>
    <row r="19" spans="1:41" s="2" customFormat="1" ht="12.75">
      <c r="A19" s="27" t="s">
        <v>8</v>
      </c>
      <c r="B19" s="27" t="s">
        <v>7</v>
      </c>
      <c r="C19" s="27"/>
      <c r="D19" s="28">
        <v>706649</v>
      </c>
      <c r="E19" s="27"/>
      <c r="F19" s="28">
        <v>283520</v>
      </c>
      <c r="G19" s="27"/>
      <c r="H19" s="28">
        <v>253782</v>
      </c>
      <c r="I19" s="27"/>
      <c r="J19" s="28">
        <v>398916</v>
      </c>
      <c r="K19" s="27"/>
      <c r="L19" s="28">
        <v>111288</v>
      </c>
      <c r="M19" s="27"/>
      <c r="N19" s="28">
        <v>144777</v>
      </c>
      <c r="O19" s="28"/>
      <c r="P19" s="28">
        <v>276456</v>
      </c>
      <c r="Q19" s="28"/>
      <c r="R19" s="29">
        <v>307805</v>
      </c>
      <c r="S19" s="30"/>
      <c r="T19" s="29">
        <v>59662</v>
      </c>
      <c r="U19" s="3"/>
      <c r="V19" s="29">
        <v>35244</v>
      </c>
      <c r="W19" s="30"/>
      <c r="X19" s="29">
        <v>37349</v>
      </c>
      <c r="Y19" s="30"/>
      <c r="Z19" s="29">
        <v>90611</v>
      </c>
      <c r="AA19" s="30"/>
      <c r="AB19" s="29">
        <v>547183</v>
      </c>
      <c r="AC19" s="30"/>
      <c r="AD19" s="29">
        <v>99919</v>
      </c>
      <c r="AE19" s="30"/>
      <c r="AF19" s="29">
        <v>326134</v>
      </c>
      <c r="AG19" s="30"/>
      <c r="AH19" s="29">
        <v>107554</v>
      </c>
      <c r="AI19" s="30"/>
      <c r="AJ19" s="29">
        <v>46299</v>
      </c>
      <c r="AK19" s="30"/>
      <c r="AL19" s="29">
        <v>515029</v>
      </c>
      <c r="AM19" s="30"/>
      <c r="AN19" s="29">
        <v>791850</v>
      </c>
      <c r="AO19" s="30"/>
    </row>
    <row r="20" spans="1:41" s="2" customFormat="1" ht="12.75">
      <c r="A20" s="27" t="s">
        <v>9</v>
      </c>
      <c r="B20" s="27" t="s">
        <v>7</v>
      </c>
      <c r="C20" s="27"/>
      <c r="D20" s="28">
        <v>4392632</v>
      </c>
      <c r="E20" s="27"/>
      <c r="F20" s="28">
        <v>635269</v>
      </c>
      <c r="G20" s="27"/>
      <c r="H20" s="28">
        <v>486509</v>
      </c>
      <c r="I20" s="27"/>
      <c r="J20" s="28">
        <v>890649</v>
      </c>
      <c r="K20" s="27"/>
      <c r="L20" s="28">
        <v>834638</v>
      </c>
      <c r="M20" s="27"/>
      <c r="N20" s="28">
        <v>772594</v>
      </c>
      <c r="O20" s="28"/>
      <c r="P20" s="28">
        <v>4760122</v>
      </c>
      <c r="Q20" s="28"/>
      <c r="R20" s="29">
        <v>900478</v>
      </c>
      <c r="S20" s="30"/>
      <c r="T20" s="29">
        <v>817076</v>
      </c>
      <c r="U20" s="3"/>
      <c r="V20" s="29">
        <v>390083</v>
      </c>
      <c r="W20" s="30"/>
      <c r="X20" s="29">
        <v>280191</v>
      </c>
      <c r="Y20" s="30"/>
      <c r="Z20" s="29">
        <v>670758</v>
      </c>
      <c r="AA20" s="30"/>
      <c r="AB20" s="29">
        <v>391709</v>
      </c>
      <c r="AC20" s="30"/>
      <c r="AD20" s="29">
        <v>231401</v>
      </c>
      <c r="AE20" s="30"/>
      <c r="AF20" s="29">
        <v>179279</v>
      </c>
      <c r="AG20" s="30"/>
      <c r="AH20" s="29">
        <v>204534</v>
      </c>
      <c r="AI20" s="30"/>
      <c r="AJ20" s="29">
        <v>193019</v>
      </c>
      <c r="AK20" s="30"/>
      <c r="AL20" s="29">
        <v>102181</v>
      </c>
      <c r="AM20" s="30"/>
      <c r="AN20" s="29">
        <v>179447</v>
      </c>
      <c r="AO20" s="30"/>
    </row>
    <row r="21" spans="1:41" s="2" customFormat="1" ht="12.75">
      <c r="A21" s="31" t="s">
        <v>10</v>
      </c>
      <c r="B21" s="31" t="s">
        <v>7</v>
      </c>
      <c r="C21" s="31"/>
      <c r="D21" s="32">
        <f>SUM(D17:D20)</f>
        <v>89068002</v>
      </c>
      <c r="E21" s="31"/>
      <c r="F21" s="32">
        <f>SUM(F17:F20)</f>
        <v>48704031</v>
      </c>
      <c r="G21" s="31"/>
      <c r="H21" s="32">
        <f>SUM(H17:H20)</f>
        <v>36400799</v>
      </c>
      <c r="I21" s="31"/>
      <c r="J21" s="32">
        <f>SUM(J17:J20)</f>
        <v>43463594</v>
      </c>
      <c r="K21" s="31"/>
      <c r="L21" s="32">
        <f>SUM(L17:L20)</f>
        <v>55268326</v>
      </c>
      <c r="M21" s="33"/>
      <c r="N21" s="32">
        <f>SUM(N17:N20)</f>
        <v>46604311</v>
      </c>
      <c r="O21" s="33"/>
      <c r="P21" s="32">
        <f>SUM(P17:P20)</f>
        <v>60103931</v>
      </c>
      <c r="Q21" s="33"/>
      <c r="R21" s="32">
        <f>SUM(R17:R20)</f>
        <v>47366897</v>
      </c>
      <c r="S21" s="30"/>
      <c r="T21" s="32">
        <f>SUM(T17:T20)</f>
        <v>21795730</v>
      </c>
      <c r="U21" s="3"/>
      <c r="V21" s="32">
        <f>SUM(V17:V20)</f>
        <v>13952258</v>
      </c>
      <c r="W21" s="30"/>
      <c r="X21" s="32">
        <f>SUM(X17:X20)</f>
        <v>12888518</v>
      </c>
      <c r="Y21" s="30"/>
      <c r="Z21" s="32">
        <f>SUM(Z17:Z20)</f>
        <v>9817397</v>
      </c>
      <c r="AA21" s="30"/>
      <c r="AB21" s="32">
        <f>SUM(AB17:AB20)</f>
        <v>7753110</v>
      </c>
      <c r="AC21" s="30"/>
      <c r="AD21" s="32">
        <f>SUM(AD17:AD20)</f>
        <v>6419498</v>
      </c>
      <c r="AE21" s="30"/>
      <c r="AF21" s="32">
        <f>SUM(AF17:AF20)</f>
        <v>6252950</v>
      </c>
      <c r="AG21" s="30"/>
      <c r="AH21" s="32">
        <f>SUM(AH17:AH20)</f>
        <v>4044431</v>
      </c>
      <c r="AI21" s="30"/>
      <c r="AJ21" s="32">
        <f>SUM(AJ17:AJ20)</f>
        <v>3928220</v>
      </c>
      <c r="AK21" s="30"/>
      <c r="AL21" s="32">
        <f>SUM(AL17:AL20)</f>
        <v>3041180</v>
      </c>
      <c r="AM21" s="30"/>
      <c r="AN21" s="32">
        <f>SUM(AN17:AN20)</f>
        <v>3625812</v>
      </c>
      <c r="AO21" s="30"/>
    </row>
    <row r="22" spans="1:41" s="2" customFormat="1" ht="12.75">
      <c r="A22" s="27" t="s">
        <v>11</v>
      </c>
      <c r="B22" s="27" t="s">
        <v>7</v>
      </c>
      <c r="C22" s="27"/>
      <c r="D22" s="28">
        <v>8076957</v>
      </c>
      <c r="E22" s="27"/>
      <c r="F22" s="28">
        <v>5111145</v>
      </c>
      <c r="G22" s="27"/>
      <c r="H22" s="28">
        <v>4920452</v>
      </c>
      <c r="I22" s="27"/>
      <c r="J22" s="28">
        <v>5501636</v>
      </c>
      <c r="K22" s="27"/>
      <c r="L22" s="28">
        <v>5729902</v>
      </c>
      <c r="M22" s="27"/>
      <c r="N22" s="28">
        <v>4720189</v>
      </c>
      <c r="O22" s="28"/>
      <c r="P22" s="28">
        <v>4106228</v>
      </c>
      <c r="Q22" s="28"/>
      <c r="R22" s="29">
        <v>4659978</v>
      </c>
      <c r="S22" s="30"/>
      <c r="T22" s="29">
        <v>2925445</v>
      </c>
      <c r="U22" s="3"/>
      <c r="V22" s="29">
        <v>2776614</v>
      </c>
      <c r="W22" s="30"/>
      <c r="X22" s="29">
        <v>1851193</v>
      </c>
      <c r="Y22" s="30"/>
      <c r="Z22" s="29">
        <v>1773203</v>
      </c>
      <c r="AA22" s="30"/>
      <c r="AB22" s="29">
        <v>1144486</v>
      </c>
      <c r="AC22" s="30"/>
      <c r="AD22" s="29">
        <v>878119</v>
      </c>
      <c r="AE22" s="30"/>
      <c r="AF22" s="29">
        <v>978630</v>
      </c>
      <c r="AG22" s="30"/>
      <c r="AH22" s="29">
        <v>1057266</v>
      </c>
      <c r="AI22" s="30"/>
      <c r="AJ22" s="29">
        <v>1129039</v>
      </c>
      <c r="AK22" s="30"/>
      <c r="AL22" s="29">
        <v>751647</v>
      </c>
      <c r="AM22" s="30"/>
      <c r="AN22" s="29">
        <v>728379</v>
      </c>
      <c r="AO22" s="30"/>
    </row>
    <row r="23" spans="1:41" s="2" customFormat="1" ht="12.75">
      <c r="A23" s="27" t="s">
        <v>12</v>
      </c>
      <c r="B23" s="27" t="s">
        <v>7</v>
      </c>
      <c r="C23" s="27"/>
      <c r="D23" s="28">
        <v>37574697</v>
      </c>
      <c r="E23" s="27"/>
      <c r="F23" s="28">
        <v>22470671</v>
      </c>
      <c r="G23" s="27"/>
      <c r="H23" s="28">
        <v>19849973</v>
      </c>
      <c r="I23" s="27"/>
      <c r="J23" s="28">
        <v>18300315</v>
      </c>
      <c r="K23" s="27"/>
      <c r="L23" s="28">
        <v>17348685</v>
      </c>
      <c r="M23" s="27"/>
      <c r="N23" s="28">
        <v>16273627</v>
      </c>
      <c r="O23" s="28"/>
      <c r="P23" s="28">
        <v>28716134</v>
      </c>
      <c r="Q23" s="28"/>
      <c r="R23" s="29">
        <v>18923494</v>
      </c>
      <c r="S23" s="30"/>
      <c r="T23" s="29">
        <v>9716593</v>
      </c>
      <c r="U23" s="3"/>
      <c r="V23" s="29">
        <v>6306125</v>
      </c>
      <c r="W23" s="30"/>
      <c r="X23" s="29">
        <v>5047644</v>
      </c>
      <c r="Y23" s="30"/>
      <c r="Z23" s="29">
        <v>4159365</v>
      </c>
      <c r="AA23" s="30"/>
      <c r="AB23" s="29">
        <v>2939429</v>
      </c>
      <c r="AC23" s="30"/>
      <c r="AD23" s="29">
        <v>2471726</v>
      </c>
      <c r="AE23" s="30"/>
      <c r="AF23" s="29">
        <v>2512701</v>
      </c>
      <c r="AG23" s="30"/>
      <c r="AH23" s="29">
        <v>2432338</v>
      </c>
      <c r="AI23" s="30"/>
      <c r="AJ23" s="29">
        <v>1661880</v>
      </c>
      <c r="AK23" s="30"/>
      <c r="AL23" s="29">
        <v>788116</v>
      </c>
      <c r="AM23" s="30"/>
      <c r="AN23" s="29">
        <v>812621</v>
      </c>
      <c r="AO23" s="30"/>
    </row>
    <row r="24" spans="1:41" s="2" customFormat="1" ht="12.75">
      <c r="A24" s="27" t="s">
        <v>13</v>
      </c>
      <c r="B24" s="27" t="s">
        <v>7</v>
      </c>
      <c r="C24" s="27"/>
      <c r="D24" s="28">
        <v>1126122</v>
      </c>
      <c r="E24" s="27"/>
      <c r="F24" s="28">
        <v>720639</v>
      </c>
      <c r="G24" s="27"/>
      <c r="H24" s="28">
        <v>747905</v>
      </c>
      <c r="I24" s="27"/>
      <c r="J24" s="28">
        <v>628540</v>
      </c>
      <c r="K24" s="27"/>
      <c r="L24" s="28">
        <v>557728</v>
      </c>
      <c r="M24" s="27"/>
      <c r="N24" s="28">
        <v>506702</v>
      </c>
      <c r="O24" s="28"/>
      <c r="P24" s="28">
        <v>561016</v>
      </c>
      <c r="Q24" s="28"/>
      <c r="R24" s="29">
        <v>439617</v>
      </c>
      <c r="S24" s="30"/>
      <c r="T24" s="29">
        <v>411913</v>
      </c>
      <c r="U24" s="3"/>
      <c r="V24" s="29">
        <v>295333</v>
      </c>
      <c r="W24" s="30"/>
      <c r="X24" s="29">
        <v>242092</v>
      </c>
      <c r="Y24" s="30"/>
      <c r="Z24" s="29">
        <v>226934</v>
      </c>
      <c r="AA24" s="30"/>
      <c r="AB24" s="29">
        <v>187145</v>
      </c>
      <c r="AC24" s="30"/>
      <c r="AD24" s="29">
        <v>163486</v>
      </c>
      <c r="AE24" s="30"/>
      <c r="AF24" s="29">
        <v>195208</v>
      </c>
      <c r="AG24" s="30"/>
      <c r="AH24" s="29">
        <v>180790</v>
      </c>
      <c r="AI24" s="30"/>
      <c r="AJ24" s="29">
        <v>124472</v>
      </c>
      <c r="AK24" s="30"/>
      <c r="AL24" s="29">
        <v>118044</v>
      </c>
      <c r="AM24" s="30"/>
      <c r="AN24" s="29">
        <v>121304</v>
      </c>
      <c r="AO24" s="30"/>
    </row>
    <row r="25" spans="1:41" s="2" customFormat="1" ht="14.25">
      <c r="A25" s="27" t="s">
        <v>14</v>
      </c>
      <c r="B25" s="27" t="s">
        <v>7</v>
      </c>
      <c r="C25" s="27"/>
      <c r="D25" s="28">
        <v>12589906</v>
      </c>
      <c r="E25" s="27"/>
      <c r="F25" s="28">
        <v>7675821</v>
      </c>
      <c r="G25" s="27"/>
      <c r="H25" s="28">
        <v>6234642</v>
      </c>
      <c r="I25" s="27"/>
      <c r="J25" s="28">
        <v>6829666</v>
      </c>
      <c r="K25" s="27"/>
      <c r="L25" s="28">
        <v>6233673</v>
      </c>
      <c r="M25" s="27"/>
      <c r="N25" s="28">
        <v>6020141</v>
      </c>
      <c r="O25" s="28"/>
      <c r="P25" s="28">
        <v>4197193</v>
      </c>
      <c r="Q25" s="28"/>
      <c r="R25" s="29">
        <v>6894981</v>
      </c>
      <c r="S25" s="30"/>
      <c r="T25" s="29">
        <v>3310558</v>
      </c>
      <c r="U25" s="3"/>
      <c r="V25" s="29">
        <v>1902092</v>
      </c>
      <c r="W25" s="30"/>
      <c r="X25" s="29">
        <v>1347014</v>
      </c>
      <c r="Y25" s="30"/>
      <c r="Z25" s="29">
        <v>1027537</v>
      </c>
      <c r="AA25" s="30"/>
      <c r="AB25" s="29">
        <v>639569</v>
      </c>
      <c r="AC25" s="30"/>
      <c r="AD25" s="29">
        <v>446624</v>
      </c>
      <c r="AE25" s="30"/>
      <c r="AF25" s="29">
        <v>400300</v>
      </c>
      <c r="AG25" s="30"/>
      <c r="AH25" s="29">
        <v>365019</v>
      </c>
      <c r="AI25" s="30"/>
      <c r="AJ25" s="29"/>
      <c r="AK25" s="30"/>
      <c r="AL25" s="29"/>
      <c r="AM25" s="30"/>
      <c r="AN25" s="29"/>
      <c r="AO25" s="30"/>
    </row>
    <row r="26" spans="1:41" s="2" customFormat="1" ht="12.75">
      <c r="A26" s="27" t="s">
        <v>115</v>
      </c>
      <c r="B26" s="27" t="s">
        <v>7</v>
      </c>
      <c r="C26" s="27"/>
      <c r="D26" s="28">
        <v>-389656</v>
      </c>
      <c r="E26" s="27"/>
      <c r="F26" s="28">
        <v>191844</v>
      </c>
      <c r="G26" s="27"/>
      <c r="H26" s="28">
        <v>3392566</v>
      </c>
      <c r="I26" s="27"/>
      <c r="J26" s="28">
        <v>2353658</v>
      </c>
      <c r="K26" s="27"/>
      <c r="L26" s="28">
        <v>2476043</v>
      </c>
      <c r="M26" s="27"/>
      <c r="N26" s="28">
        <v>598553</v>
      </c>
      <c r="O26" s="28"/>
      <c r="P26" s="28">
        <v>2547480</v>
      </c>
      <c r="Q26" s="28"/>
      <c r="R26" s="29">
        <v>-878358</v>
      </c>
      <c r="S26" s="30"/>
      <c r="T26" s="29">
        <v>601324</v>
      </c>
      <c r="U26" s="3"/>
      <c r="V26" s="29">
        <v>2877772</v>
      </c>
      <c r="W26" s="30"/>
      <c r="X26" s="29">
        <v>1713669</v>
      </c>
      <c r="Y26" s="30"/>
      <c r="Z26" s="29">
        <v>1734951</v>
      </c>
      <c r="AA26" s="30"/>
      <c r="AB26" s="29">
        <v>220183</v>
      </c>
      <c r="AC26" s="30"/>
      <c r="AD26" s="29">
        <v>-666211</v>
      </c>
      <c r="AE26" s="30"/>
      <c r="AF26" s="29">
        <v>-257543</v>
      </c>
      <c r="AG26" s="30"/>
      <c r="AH26" s="29">
        <v>1257881</v>
      </c>
      <c r="AI26" s="30"/>
      <c r="AJ26" s="29">
        <v>1322989</v>
      </c>
      <c r="AK26" s="30"/>
      <c r="AL26" s="29">
        <v>475570</v>
      </c>
      <c r="AM26" s="30"/>
      <c r="AN26" s="29">
        <v>-276645</v>
      </c>
      <c r="AO26" s="30"/>
    </row>
    <row r="27" spans="1:41" s="2" customFormat="1" ht="14.25">
      <c r="A27" s="27" t="s">
        <v>15</v>
      </c>
      <c r="B27" s="27" t="s">
        <v>7</v>
      </c>
      <c r="C27" s="27"/>
      <c r="D27" s="28">
        <v>531060</v>
      </c>
      <c r="E27" s="27"/>
      <c r="F27" s="28">
        <v>-489674</v>
      </c>
      <c r="G27" s="27"/>
      <c r="H27" s="28">
        <v>191113</v>
      </c>
      <c r="I27" s="27"/>
      <c r="J27" s="28">
        <v>334958</v>
      </c>
      <c r="K27" s="27"/>
      <c r="L27" s="28">
        <v>430399</v>
      </c>
      <c r="M27" s="27"/>
      <c r="N27" s="28">
        <v>-331382</v>
      </c>
      <c r="O27" s="28"/>
      <c r="P27" s="28">
        <v>291819</v>
      </c>
      <c r="Q27" s="28"/>
      <c r="R27" s="29">
        <v>-12374</v>
      </c>
      <c r="S27" s="30"/>
      <c r="T27" s="29"/>
      <c r="U27" s="3"/>
      <c r="V27" s="29"/>
      <c r="W27" s="30"/>
      <c r="X27" s="29"/>
      <c r="Y27" s="30"/>
      <c r="Z27" s="29"/>
      <c r="AA27" s="30"/>
      <c r="AB27" s="29"/>
      <c r="AC27" s="30"/>
      <c r="AD27" s="29"/>
      <c r="AE27" s="30"/>
      <c r="AF27" s="29"/>
      <c r="AG27" s="30"/>
      <c r="AH27" s="29"/>
      <c r="AI27" s="30"/>
      <c r="AJ27" s="29"/>
      <c r="AK27" s="30"/>
      <c r="AL27" s="29"/>
      <c r="AM27" s="30"/>
      <c r="AN27" s="29"/>
      <c r="AO27" s="30"/>
    </row>
    <row r="28" spans="1:41" s="2" customFormat="1" ht="12.75">
      <c r="A28" s="27" t="s">
        <v>16</v>
      </c>
      <c r="B28" s="27" t="s">
        <v>7</v>
      </c>
      <c r="C28" s="27"/>
      <c r="D28" s="28">
        <v>7750927</v>
      </c>
      <c r="E28" s="27"/>
      <c r="F28" s="28">
        <v>3391702</v>
      </c>
      <c r="G28" s="27"/>
      <c r="H28" s="28">
        <v>3353771</v>
      </c>
      <c r="I28" s="27"/>
      <c r="J28" s="28">
        <v>3759297</v>
      </c>
      <c r="K28" s="27"/>
      <c r="L28" s="28">
        <v>3469466</v>
      </c>
      <c r="M28" s="27"/>
      <c r="N28" s="28">
        <v>3026442</v>
      </c>
      <c r="O28" s="28"/>
      <c r="P28" s="28">
        <v>5683018</v>
      </c>
      <c r="Q28" s="28"/>
      <c r="R28" s="29">
        <v>3711086</v>
      </c>
      <c r="S28" s="30"/>
      <c r="T28" s="29">
        <v>2009873</v>
      </c>
      <c r="U28" s="3"/>
      <c r="V28" s="29">
        <v>1462279</v>
      </c>
      <c r="W28" s="30"/>
      <c r="X28" s="29">
        <v>1209545</v>
      </c>
      <c r="Y28" s="30"/>
      <c r="Z28" s="29">
        <v>1109059</v>
      </c>
      <c r="AA28" s="30"/>
      <c r="AB28" s="29">
        <v>932481</v>
      </c>
      <c r="AC28" s="30"/>
      <c r="AD28" s="29">
        <v>800162</v>
      </c>
      <c r="AE28" s="30"/>
      <c r="AF28" s="29">
        <v>748800</v>
      </c>
      <c r="AG28" s="30"/>
      <c r="AH28" s="29">
        <v>732091</v>
      </c>
      <c r="AI28" s="30"/>
      <c r="AJ28" s="29">
        <v>665191</v>
      </c>
      <c r="AK28" s="30"/>
      <c r="AL28" s="29">
        <v>514871</v>
      </c>
      <c r="AM28" s="30"/>
      <c r="AN28" s="29">
        <v>475231</v>
      </c>
      <c r="AO28" s="30"/>
    </row>
    <row r="29" spans="1:41" s="2" customFormat="1" ht="12.75">
      <c r="A29" s="27" t="s">
        <v>17</v>
      </c>
      <c r="B29" s="27" t="s">
        <v>7</v>
      </c>
      <c r="C29" s="27"/>
      <c r="D29" s="28">
        <v>2619276</v>
      </c>
      <c r="E29" s="27"/>
      <c r="F29" s="28">
        <v>1322453</v>
      </c>
      <c r="G29" s="27"/>
      <c r="H29" s="28">
        <v>1180583</v>
      </c>
      <c r="I29" s="27"/>
      <c r="J29" s="28">
        <v>1681939</v>
      </c>
      <c r="K29" s="27"/>
      <c r="L29" s="28">
        <v>1535836</v>
      </c>
      <c r="M29" s="27"/>
      <c r="N29" s="28">
        <v>1059970</v>
      </c>
      <c r="O29" s="28"/>
      <c r="P29" s="28">
        <v>2389684</v>
      </c>
      <c r="Q29" s="28"/>
      <c r="R29" s="29">
        <v>1198153</v>
      </c>
      <c r="S29" s="30"/>
      <c r="T29" s="29">
        <v>585150</v>
      </c>
      <c r="U29" s="3"/>
      <c r="V29" s="29">
        <v>319539</v>
      </c>
      <c r="W29" s="30"/>
      <c r="X29" s="29">
        <v>326959</v>
      </c>
      <c r="Y29" s="30"/>
      <c r="Z29" s="29">
        <v>335912</v>
      </c>
      <c r="AA29" s="30"/>
      <c r="AB29" s="29">
        <v>287299</v>
      </c>
      <c r="AC29" s="30"/>
      <c r="AD29" s="29">
        <v>271758</v>
      </c>
      <c r="AE29" s="30"/>
      <c r="AF29" s="29">
        <v>260978</v>
      </c>
      <c r="AG29" s="30"/>
      <c r="AH29" s="29">
        <v>214842</v>
      </c>
      <c r="AI29" s="30"/>
      <c r="AJ29" s="29">
        <v>207396</v>
      </c>
      <c r="AK29" s="30"/>
      <c r="AL29" s="29">
        <v>161246</v>
      </c>
      <c r="AM29" s="30"/>
      <c r="AN29" s="29">
        <v>130023</v>
      </c>
      <c r="AO29" s="30"/>
    </row>
    <row r="30" spans="1:41" s="2" customFormat="1" ht="14.25">
      <c r="A30" s="27" t="s">
        <v>18</v>
      </c>
      <c r="B30" s="27" t="s">
        <v>7</v>
      </c>
      <c r="C30" s="27"/>
      <c r="D30" s="28">
        <v>0</v>
      </c>
      <c r="E30" s="27"/>
      <c r="F30" s="28">
        <v>66320</v>
      </c>
      <c r="G30" s="27"/>
      <c r="H30" s="28">
        <v>79145</v>
      </c>
      <c r="I30" s="27"/>
      <c r="J30" s="28">
        <v>0</v>
      </c>
      <c r="K30" s="27"/>
      <c r="L30" s="28">
        <v>0</v>
      </c>
      <c r="M30" s="27"/>
      <c r="N30" s="28">
        <v>19082</v>
      </c>
      <c r="O30" s="28"/>
      <c r="P30" s="28">
        <v>0</v>
      </c>
      <c r="Q30" s="28"/>
      <c r="R30" s="29"/>
      <c r="S30" s="30"/>
      <c r="T30" s="29"/>
      <c r="U30" s="3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29"/>
      <c r="AK30" s="30"/>
      <c r="AL30" s="29"/>
      <c r="AM30" s="30"/>
      <c r="AN30" s="29"/>
      <c r="AO30" s="30"/>
    </row>
    <row r="31" spans="1:41" s="2" customFormat="1" ht="12.75">
      <c r="A31" s="27" t="s">
        <v>19</v>
      </c>
      <c r="B31" s="27" t="s">
        <v>7</v>
      </c>
      <c r="C31" s="27"/>
      <c r="D31" s="28">
        <v>6693695</v>
      </c>
      <c r="E31" s="27"/>
      <c r="F31" s="28">
        <v>6017306</v>
      </c>
      <c r="G31" s="27"/>
      <c r="H31" s="28">
        <v>4095934</v>
      </c>
      <c r="I31" s="27"/>
      <c r="J31" s="28">
        <v>6463313</v>
      </c>
      <c r="K31" s="27"/>
      <c r="L31" s="28">
        <v>5661103</v>
      </c>
      <c r="M31" s="27"/>
      <c r="N31" s="28">
        <v>5290871</v>
      </c>
      <c r="O31" s="28"/>
      <c r="P31" s="28">
        <v>6428242</v>
      </c>
      <c r="Q31" s="28"/>
      <c r="R31" s="29">
        <v>7017429</v>
      </c>
      <c r="S31" s="30"/>
      <c r="T31" s="29">
        <v>2699017</v>
      </c>
      <c r="U31" s="3"/>
      <c r="V31" s="29">
        <v>1766154</v>
      </c>
      <c r="W31" s="30"/>
      <c r="X31" s="29">
        <v>1190809</v>
      </c>
      <c r="Y31" s="30"/>
      <c r="Z31" s="29">
        <v>1499746</v>
      </c>
      <c r="AA31" s="30"/>
      <c r="AB31" s="29">
        <v>1264464</v>
      </c>
      <c r="AC31" s="30"/>
      <c r="AD31" s="29">
        <v>1140797</v>
      </c>
      <c r="AE31" s="30"/>
      <c r="AF31" s="29">
        <v>839742</v>
      </c>
      <c r="AG31" s="30"/>
      <c r="AH31" s="29">
        <v>608540</v>
      </c>
      <c r="AI31" s="30"/>
      <c r="AJ31" s="29">
        <v>701654</v>
      </c>
      <c r="AK31" s="30"/>
      <c r="AL31" s="29">
        <v>478103</v>
      </c>
      <c r="AM31" s="30"/>
      <c r="AN31" s="29">
        <v>493056</v>
      </c>
      <c r="AO31" s="30"/>
    </row>
    <row r="32" spans="1:41" s="2" customFormat="1" ht="12.75">
      <c r="A32" s="31" t="s">
        <v>20</v>
      </c>
      <c r="B32" s="31" t="s">
        <v>7</v>
      </c>
      <c r="C32" s="31"/>
      <c r="D32" s="32">
        <f>D22+D23+D24+D25-D26-D27+D28+D29+D30+D31</f>
        <v>76290176</v>
      </c>
      <c r="E32" s="31"/>
      <c r="F32" s="32">
        <f>F22+F23+F24+F25-F26-F27+F28+F29+F30+F31</f>
        <v>47073887</v>
      </c>
      <c r="G32" s="31"/>
      <c r="H32" s="32">
        <f>H22+H23+H24+H25-H26-H27+H28+H29+H30+H31</f>
        <v>36878726</v>
      </c>
      <c r="I32" s="31"/>
      <c r="J32" s="32">
        <f>J22+J23+J24+J25-J26-J27+J28+J29+J30+J31</f>
        <v>40476090</v>
      </c>
      <c r="K32" s="31"/>
      <c r="L32" s="32">
        <f>L22+L23+L24+L25-L26-L27+L28+L29+L30+L31</f>
        <v>37629951</v>
      </c>
      <c r="M32" s="33"/>
      <c r="N32" s="32">
        <f>N22+N23+N24+N25-N26-N27+N28+N29+N30+N31</f>
        <v>36649853</v>
      </c>
      <c r="O32" s="33"/>
      <c r="P32" s="32">
        <f>P22+P23+P24+P25-P26-P27+P28+P29+P30+P31</f>
        <v>49242216</v>
      </c>
      <c r="Q32" s="33"/>
      <c r="R32" s="32">
        <f>R22+R23+R24+R25-R26-R27+R28+R29+R30+R31</f>
        <v>43735470</v>
      </c>
      <c r="S32" s="30"/>
      <c r="T32" s="32">
        <f>T22+T23+T24+T25-T26-T27+T28+T29+T30+T31</f>
        <v>21057225</v>
      </c>
      <c r="U32" s="3"/>
      <c r="V32" s="32">
        <f>V22+V23+V24+V25-V26-V27+V28+V29+V30+V31</f>
        <v>11950364</v>
      </c>
      <c r="W32" s="30"/>
      <c r="X32" s="32">
        <f>X22+X23+X24+X25-X26-X27+X28+X29+X30+X31</f>
        <v>9501587</v>
      </c>
      <c r="Y32" s="30"/>
      <c r="Z32" s="32">
        <f>Z22+Z23+Z24+Z25-Z26-Z27+Z28+Z29+Z30+Z31</f>
        <v>8396805</v>
      </c>
      <c r="AA32" s="30"/>
      <c r="AB32" s="32">
        <f>AB22+AB23+AB24+AB25-AB26-AB27+AB28+AB29+AB30+AB31</f>
        <v>7174690</v>
      </c>
      <c r="AC32" s="30"/>
      <c r="AD32" s="32">
        <f>AD22+AD23+AD24+AD25-AD26-AD27+AD28+AD29+AD30+AD31</f>
        <v>6838883</v>
      </c>
      <c r="AE32" s="30"/>
      <c r="AF32" s="32">
        <f>AF22+AF23+AF24+AF25-AF26-AF27+AF28+AF29+AF30+AF31</f>
        <v>6193902</v>
      </c>
      <c r="AG32" s="30"/>
      <c r="AH32" s="32">
        <f>AH22+AH23+AH24+AH25-AH26-AH27+AH28+AH29+AH30+AH31</f>
        <v>4333005</v>
      </c>
      <c r="AI32" s="30"/>
      <c r="AJ32" s="32">
        <f>AJ22+AJ23+AJ24+AJ25-AJ26-AJ27+AJ28+AJ29+AJ30+AJ31</f>
        <v>3166643</v>
      </c>
      <c r="AK32" s="30"/>
      <c r="AL32" s="32">
        <f>AL22+AL23+AL24+AL25-AL26-AL27+AL28+AL29+AL30+AL31</f>
        <v>2336457</v>
      </c>
      <c r="AM32" s="30"/>
      <c r="AN32" s="32">
        <f>AN22+AN23+AN24+AN25-AN26-AN27+AN28+AN29+AN30+AN31</f>
        <v>3037259</v>
      </c>
      <c r="AO32" s="30"/>
    </row>
    <row r="33" spans="1:41" s="2" customFormat="1" ht="12.75">
      <c r="A33" s="31" t="s">
        <v>21</v>
      </c>
      <c r="B33" s="31" t="s">
        <v>7</v>
      </c>
      <c r="C33" s="31"/>
      <c r="D33" s="32">
        <f>D21-D32</f>
        <v>12777826</v>
      </c>
      <c r="E33" s="31"/>
      <c r="F33" s="32">
        <f>F21-F32</f>
        <v>1630144</v>
      </c>
      <c r="G33" s="31"/>
      <c r="H33" s="32">
        <f>H21-H32</f>
        <v>-477927</v>
      </c>
      <c r="I33" s="31"/>
      <c r="J33" s="32">
        <f>J21-J32</f>
        <v>2987504</v>
      </c>
      <c r="K33" s="31"/>
      <c r="L33" s="32">
        <f>L21-L32</f>
        <v>17638375</v>
      </c>
      <c r="M33" s="33"/>
      <c r="N33" s="32">
        <f>N21-N32</f>
        <v>9954458</v>
      </c>
      <c r="O33" s="33"/>
      <c r="P33" s="32">
        <f>P21-P32</f>
        <v>10861715</v>
      </c>
      <c r="Q33" s="33"/>
      <c r="R33" s="32">
        <f>R21-R32</f>
        <v>3631427</v>
      </c>
      <c r="S33" s="30"/>
      <c r="T33" s="32">
        <f>T21-T32</f>
        <v>738505</v>
      </c>
      <c r="U33" s="3"/>
      <c r="V33" s="32">
        <f>V21-V32</f>
        <v>2001894</v>
      </c>
      <c r="W33" s="30"/>
      <c r="X33" s="32">
        <f>X21-X32</f>
        <v>3386931</v>
      </c>
      <c r="Y33" s="30"/>
      <c r="Z33" s="32">
        <f>Z21-Z32</f>
        <v>1420592</v>
      </c>
      <c r="AA33" s="30"/>
      <c r="AB33" s="32">
        <f>AB21-AB32</f>
        <v>578420</v>
      </c>
      <c r="AC33" s="30"/>
      <c r="AD33" s="32">
        <f>AD21-AD32</f>
        <v>-419385</v>
      </c>
      <c r="AE33" s="30"/>
      <c r="AF33" s="32">
        <f>AF21-AF32</f>
        <v>59048</v>
      </c>
      <c r="AG33" s="30"/>
      <c r="AH33" s="32">
        <f>AH21-AH32</f>
        <v>-288574</v>
      </c>
      <c r="AI33" s="30"/>
      <c r="AJ33" s="32">
        <f>AJ21-AJ32</f>
        <v>761577</v>
      </c>
      <c r="AK33" s="30"/>
      <c r="AL33" s="32">
        <f>AL21-AL32</f>
        <v>704723</v>
      </c>
      <c r="AM33" s="30"/>
      <c r="AN33" s="32">
        <f>AN21-AN32</f>
        <v>588553</v>
      </c>
      <c r="AO33" s="30"/>
    </row>
    <row r="34" spans="1:41" s="2" customFormat="1" ht="12.75">
      <c r="A34" s="27" t="s">
        <v>22</v>
      </c>
      <c r="B34" s="27" t="s">
        <v>7</v>
      </c>
      <c r="C34" s="27"/>
      <c r="D34" s="28">
        <v>117341</v>
      </c>
      <c r="E34" s="27"/>
      <c r="F34" s="28">
        <v>91487</v>
      </c>
      <c r="G34" s="27"/>
      <c r="H34" s="28">
        <v>424382</v>
      </c>
      <c r="I34" s="27"/>
      <c r="J34" s="28">
        <v>1266266</v>
      </c>
      <c r="K34" s="27"/>
      <c r="L34" s="28">
        <v>340598</v>
      </c>
      <c r="M34" s="27"/>
      <c r="N34" s="28">
        <v>301291</v>
      </c>
      <c r="O34" s="28"/>
      <c r="P34" s="28">
        <v>1123102</v>
      </c>
      <c r="Q34" s="28"/>
      <c r="R34" s="29">
        <v>655972</v>
      </c>
      <c r="S34" s="30"/>
      <c r="T34" s="29">
        <v>84610</v>
      </c>
      <c r="U34" s="3"/>
      <c r="V34" s="29">
        <v>69097</v>
      </c>
      <c r="W34" s="30"/>
      <c r="X34" s="29">
        <v>47348</v>
      </c>
      <c r="Y34" s="30"/>
      <c r="Z34" s="29">
        <v>64613</v>
      </c>
      <c r="AA34" s="30"/>
      <c r="AB34" s="29">
        <v>337395</v>
      </c>
      <c r="AC34" s="30"/>
      <c r="AD34" s="29">
        <v>72227</v>
      </c>
      <c r="AE34" s="30"/>
      <c r="AF34" s="29">
        <v>116457</v>
      </c>
      <c r="AG34" s="30"/>
      <c r="AH34" s="29">
        <v>107611</v>
      </c>
      <c r="AI34" s="30"/>
      <c r="AJ34" s="29">
        <v>249386</v>
      </c>
      <c r="AK34" s="30"/>
      <c r="AL34" s="29">
        <v>190931</v>
      </c>
      <c r="AM34" s="30"/>
      <c r="AN34" s="29">
        <v>104006</v>
      </c>
      <c r="AO34" s="30"/>
    </row>
    <row r="35" spans="1:41" s="2" customFormat="1" ht="12.75">
      <c r="A35" s="27" t="s">
        <v>23</v>
      </c>
      <c r="B35" s="27" t="s">
        <v>7</v>
      </c>
      <c r="C35" s="27"/>
      <c r="D35" s="28">
        <v>2353711</v>
      </c>
      <c r="E35" s="27"/>
      <c r="F35" s="28">
        <v>2425493</v>
      </c>
      <c r="G35" s="27"/>
      <c r="H35" s="28">
        <v>1998881</v>
      </c>
      <c r="I35" s="27"/>
      <c r="J35" s="28">
        <v>2425703</v>
      </c>
      <c r="K35" s="27"/>
      <c r="L35" s="28">
        <v>1626637</v>
      </c>
      <c r="M35" s="27"/>
      <c r="N35" s="28">
        <v>1809144</v>
      </c>
      <c r="O35" s="28"/>
      <c r="P35" s="28">
        <v>2378635</v>
      </c>
      <c r="Q35" s="28"/>
      <c r="R35" s="29">
        <v>1973516</v>
      </c>
      <c r="S35" s="30"/>
      <c r="T35" s="29">
        <v>1065145</v>
      </c>
      <c r="U35" s="3"/>
      <c r="V35" s="29">
        <v>816940</v>
      </c>
      <c r="W35" s="30"/>
      <c r="X35" s="29">
        <v>636619</v>
      </c>
      <c r="Y35" s="30"/>
      <c r="Z35" s="29">
        <v>770235</v>
      </c>
      <c r="AA35" s="30"/>
      <c r="AB35" s="29">
        <v>879743</v>
      </c>
      <c r="AC35" s="30"/>
      <c r="AD35" s="29">
        <v>780170</v>
      </c>
      <c r="AE35" s="30"/>
      <c r="AF35" s="29">
        <v>774861</v>
      </c>
      <c r="AG35" s="30"/>
      <c r="AH35" s="29">
        <v>669906</v>
      </c>
      <c r="AI35" s="30"/>
      <c r="AJ35" s="29">
        <v>453856</v>
      </c>
      <c r="AK35" s="30"/>
      <c r="AL35" s="29">
        <v>379495</v>
      </c>
      <c r="AM35" s="30"/>
      <c r="AN35" s="29">
        <v>312431</v>
      </c>
      <c r="AO35" s="30"/>
    </row>
    <row r="36" spans="1:41" s="2" customFormat="1" ht="12.75">
      <c r="A36" s="34" t="s">
        <v>24</v>
      </c>
      <c r="B36" s="34" t="s">
        <v>7</v>
      </c>
      <c r="C36" s="31"/>
      <c r="D36" s="32">
        <f>D33+D34-D35</f>
        <v>10541456</v>
      </c>
      <c r="E36" s="31"/>
      <c r="F36" s="32">
        <f>F33+F34-F35</f>
        <v>-703862</v>
      </c>
      <c r="G36" s="31"/>
      <c r="H36" s="32">
        <f>H33+H34-H35</f>
        <v>-2052426</v>
      </c>
      <c r="I36" s="31"/>
      <c r="J36" s="32">
        <f>J33+J34-J35</f>
        <v>1828067</v>
      </c>
      <c r="K36" s="31"/>
      <c r="L36" s="32">
        <f>L33+L34-L35</f>
        <v>16352336</v>
      </c>
      <c r="M36" s="33"/>
      <c r="N36" s="32">
        <f>N33+N34-N35</f>
        <v>8446605</v>
      </c>
      <c r="O36" s="33"/>
      <c r="P36" s="32">
        <f>P33+P34-P35</f>
        <v>9606182</v>
      </c>
      <c r="Q36" s="33"/>
      <c r="R36" s="32">
        <f>R33+R34-R35</f>
        <v>2313883</v>
      </c>
      <c r="S36" s="30"/>
      <c r="T36" s="32">
        <f>T33+T34-T35</f>
        <v>-242030</v>
      </c>
      <c r="U36" s="3"/>
      <c r="V36" s="32">
        <f>V33+V34-V35</f>
        <v>1254051</v>
      </c>
      <c r="W36" s="30"/>
      <c r="X36" s="32">
        <f>X33+X34-X35</f>
        <v>2797660</v>
      </c>
      <c r="Y36" s="30"/>
      <c r="Z36" s="32">
        <f>Z33+Z34-Z35</f>
        <v>714970</v>
      </c>
      <c r="AA36" s="30"/>
      <c r="AB36" s="32">
        <f>AB33+AB34-AB35</f>
        <v>36072</v>
      </c>
      <c r="AC36" s="30"/>
      <c r="AD36" s="32">
        <f>AD33+AD34-AD35</f>
        <v>-1127328</v>
      </c>
      <c r="AE36" s="30"/>
      <c r="AF36" s="32">
        <f>AF33+AF34-AF35</f>
        <v>-599356</v>
      </c>
      <c r="AG36" s="30"/>
      <c r="AH36" s="32">
        <f>AH33+AH34-AH35</f>
        <v>-850869</v>
      </c>
      <c r="AI36" s="30"/>
      <c r="AJ36" s="32">
        <f>AJ33+AJ34-AJ35</f>
        <v>557107</v>
      </c>
      <c r="AK36" s="30"/>
      <c r="AL36" s="32">
        <f>AL33+AL34-AL35</f>
        <v>516159</v>
      </c>
      <c r="AM36" s="30"/>
      <c r="AN36" s="32">
        <f>AN33+AN34-AN35</f>
        <v>380128</v>
      </c>
      <c r="AO36" s="30"/>
    </row>
    <row r="37" spans="1:41" s="2" customFormat="1" ht="12.75">
      <c r="A37" s="21" t="s">
        <v>25</v>
      </c>
      <c r="C37" s="3"/>
      <c r="D37" s="3"/>
      <c r="E37" s="3"/>
      <c r="F37" s="3"/>
      <c r="G37" s="3"/>
      <c r="H37" s="17"/>
      <c r="I37" s="3"/>
      <c r="J37" s="17"/>
      <c r="K37" s="3"/>
      <c r="L37" s="17"/>
      <c r="M37" s="35"/>
      <c r="N37" s="17"/>
      <c r="O37" s="17"/>
      <c r="P37" s="17"/>
      <c r="Q37" s="17"/>
      <c r="R37" s="17"/>
      <c r="S37" s="3"/>
      <c r="U37" s="3"/>
      <c r="V37" s="17"/>
      <c r="W37" s="3"/>
      <c r="X37" s="17"/>
      <c r="Y37" s="3"/>
      <c r="Z37" s="17"/>
      <c r="AA37" s="3"/>
      <c r="AB37" s="17"/>
      <c r="AC37" s="3"/>
      <c r="AD37" s="17"/>
      <c r="AE37" s="3"/>
      <c r="AF37" s="17"/>
      <c r="AG37" s="3"/>
      <c r="AH37" s="17"/>
      <c r="AI37" s="3"/>
      <c r="AJ37" s="17"/>
      <c r="AK37" s="3"/>
      <c r="AL37" s="17"/>
      <c r="AM37" s="3"/>
      <c r="AN37" s="17"/>
      <c r="AO37" s="3"/>
    </row>
    <row r="38" spans="1:41" s="2" customFormat="1" ht="12.75">
      <c r="A38" s="21" t="s">
        <v>26</v>
      </c>
      <c r="C38" s="3"/>
      <c r="D38" s="3"/>
      <c r="E38" s="3"/>
      <c r="F38" s="3"/>
      <c r="G38" s="3"/>
      <c r="H38" s="17"/>
      <c r="I38" s="3"/>
      <c r="J38" s="17"/>
      <c r="K38" s="3"/>
      <c r="L38" s="17"/>
      <c r="M38" s="35"/>
      <c r="N38" s="17"/>
      <c r="O38" s="17"/>
      <c r="P38" s="17"/>
      <c r="Q38" s="17"/>
      <c r="R38" s="17"/>
      <c r="S38" s="3"/>
      <c r="U38" s="3"/>
      <c r="V38" s="17"/>
      <c r="W38" s="3"/>
      <c r="X38" s="17"/>
      <c r="Y38" s="3"/>
      <c r="Z38" s="17"/>
      <c r="AA38" s="3"/>
      <c r="AB38" s="17"/>
      <c r="AC38" s="3"/>
      <c r="AD38" s="17"/>
      <c r="AE38" s="3"/>
      <c r="AF38" s="17"/>
      <c r="AG38" s="3"/>
      <c r="AH38" s="17"/>
      <c r="AI38" s="3"/>
      <c r="AJ38" s="17"/>
      <c r="AK38" s="3"/>
      <c r="AL38" s="17"/>
      <c r="AM38" s="3"/>
      <c r="AN38" s="17"/>
      <c r="AO38" s="3"/>
    </row>
    <row r="39" spans="1:41" s="2" customFormat="1" ht="12.75">
      <c r="A39" s="21" t="s">
        <v>27</v>
      </c>
      <c r="C39" s="3"/>
      <c r="D39" s="3"/>
      <c r="E39" s="3"/>
      <c r="F39" s="3"/>
      <c r="G39" s="3"/>
      <c r="H39" s="17"/>
      <c r="I39" s="3"/>
      <c r="J39" s="17"/>
      <c r="K39" s="3"/>
      <c r="L39" s="17"/>
      <c r="M39" s="35"/>
      <c r="N39" s="17"/>
      <c r="O39" s="17"/>
      <c r="P39" s="17"/>
      <c r="Q39" s="17"/>
      <c r="R39" s="17"/>
      <c r="S39" s="3"/>
      <c r="U39" s="3"/>
      <c r="V39" s="17"/>
      <c r="W39" s="3"/>
      <c r="X39" s="17"/>
      <c r="Y39" s="3"/>
      <c r="Z39" s="17"/>
      <c r="AA39" s="3"/>
      <c r="AB39" s="17"/>
      <c r="AC39" s="3"/>
      <c r="AD39" s="17"/>
      <c r="AE39" s="3"/>
      <c r="AF39" s="17"/>
      <c r="AG39" s="3"/>
      <c r="AH39" s="17"/>
      <c r="AI39" s="3"/>
      <c r="AJ39" s="17"/>
      <c r="AK39" s="3"/>
      <c r="AL39" s="17"/>
      <c r="AM39" s="3"/>
      <c r="AN39" s="17"/>
      <c r="AO39" s="3"/>
    </row>
    <row r="40" spans="1:41" s="2" customFormat="1" ht="12.75">
      <c r="A40" s="21" t="s">
        <v>28</v>
      </c>
      <c r="C40" s="3"/>
      <c r="D40" s="3"/>
      <c r="E40" s="3"/>
      <c r="F40" s="3"/>
      <c r="G40" s="3"/>
      <c r="H40" s="17"/>
      <c r="I40" s="3"/>
      <c r="J40" s="17"/>
      <c r="K40" s="3"/>
      <c r="L40" s="17"/>
      <c r="M40" s="35"/>
      <c r="N40" s="17"/>
      <c r="O40" s="17"/>
      <c r="P40" s="17"/>
      <c r="Q40" s="17"/>
      <c r="R40" s="17"/>
      <c r="S40" s="3"/>
      <c r="U40" s="3"/>
      <c r="V40" s="17"/>
      <c r="W40" s="3"/>
      <c r="X40" s="17"/>
      <c r="Y40" s="3"/>
      <c r="Z40" s="17"/>
      <c r="AA40" s="3"/>
      <c r="AB40" s="17"/>
      <c r="AC40" s="3"/>
      <c r="AD40" s="17"/>
      <c r="AE40" s="3"/>
      <c r="AF40" s="17"/>
      <c r="AG40" s="3"/>
      <c r="AH40" s="17"/>
      <c r="AI40" s="3"/>
      <c r="AJ40" s="17"/>
      <c r="AK40" s="3"/>
      <c r="AL40" s="17"/>
      <c r="AM40" s="3"/>
      <c r="AN40" s="17"/>
      <c r="AO40" s="3"/>
    </row>
    <row r="41" spans="1:41" s="2" customFormat="1" ht="12.75">
      <c r="A41" s="31"/>
      <c r="B41" s="31"/>
      <c r="C41" s="31"/>
      <c r="D41" s="31"/>
      <c r="E41" s="31"/>
      <c r="F41" s="31"/>
      <c r="G41" s="31"/>
      <c r="H41" s="33"/>
      <c r="I41" s="31"/>
      <c r="J41" s="33"/>
      <c r="K41" s="31"/>
      <c r="L41" s="33"/>
      <c r="M41" s="33"/>
      <c r="N41" s="33"/>
      <c r="O41" s="33"/>
      <c r="P41" s="33"/>
      <c r="Q41" s="33"/>
      <c r="R41" s="33"/>
      <c r="S41" s="30"/>
      <c r="T41" s="33"/>
      <c r="U41" s="3"/>
      <c r="V41" s="33"/>
      <c r="W41" s="30"/>
      <c r="X41" s="33"/>
      <c r="Y41" s="30"/>
      <c r="Z41" s="33"/>
      <c r="AA41" s="30"/>
      <c r="AB41" s="33"/>
      <c r="AC41" s="30"/>
      <c r="AD41" s="33"/>
      <c r="AE41" s="30"/>
      <c r="AF41" s="33"/>
      <c r="AG41" s="30"/>
      <c r="AH41" s="33"/>
      <c r="AI41" s="30"/>
      <c r="AJ41" s="33"/>
      <c r="AK41" s="30"/>
      <c r="AL41" s="33"/>
      <c r="AM41" s="30"/>
      <c r="AN41" s="33"/>
      <c r="AO41" s="30"/>
    </row>
    <row r="42" spans="1:41" s="2" customFormat="1" ht="15">
      <c r="A42" s="22" t="s">
        <v>29</v>
      </c>
      <c r="B42" s="23"/>
      <c r="C42" s="23"/>
      <c r="D42" s="23"/>
      <c r="E42" s="23"/>
      <c r="F42" s="23"/>
      <c r="G42" s="23"/>
      <c r="H42" s="29"/>
      <c r="I42" s="23"/>
      <c r="J42" s="29"/>
      <c r="K42" s="23"/>
      <c r="L42" s="29"/>
      <c r="M42" s="25"/>
      <c r="N42" s="29"/>
      <c r="O42" s="29"/>
      <c r="P42" s="29"/>
      <c r="Q42" s="29"/>
      <c r="S42" s="3"/>
      <c r="U42" s="3"/>
      <c r="W42" s="3"/>
      <c r="Y42" s="3"/>
      <c r="AA42" s="3"/>
      <c r="AC42" s="3"/>
      <c r="AE42" s="3"/>
      <c r="AG42" s="3"/>
      <c r="AI42" s="3"/>
      <c r="AK42" s="3"/>
      <c r="AM42" s="3"/>
      <c r="AO42" s="3"/>
    </row>
    <row r="43" spans="1:41" s="2" customFormat="1" ht="12.75">
      <c r="A43" s="26" t="s">
        <v>162</v>
      </c>
      <c r="B43" s="23"/>
      <c r="C43" s="23"/>
      <c r="D43" s="23"/>
      <c r="E43" s="23"/>
      <c r="F43" s="23"/>
      <c r="G43" s="23"/>
      <c r="H43" s="29"/>
      <c r="I43" s="23"/>
      <c r="J43" s="29"/>
      <c r="K43" s="23"/>
      <c r="L43" s="29"/>
      <c r="M43" s="25"/>
      <c r="N43" s="29"/>
      <c r="O43" s="29"/>
      <c r="P43" s="29"/>
      <c r="Q43" s="29"/>
      <c r="S43" s="3"/>
      <c r="U43" s="3"/>
      <c r="W43" s="3"/>
      <c r="Y43" s="3"/>
      <c r="AA43" s="3"/>
      <c r="AC43" s="3"/>
      <c r="AE43" s="3"/>
      <c r="AG43" s="3"/>
      <c r="AI43" s="3"/>
      <c r="AK43" s="3"/>
      <c r="AM43" s="3"/>
      <c r="AO43" s="3"/>
    </row>
    <row r="44" spans="1:41" s="17" customFormat="1" ht="12.75">
      <c r="A44" s="11"/>
      <c r="B44" s="12"/>
      <c r="C44" s="13"/>
      <c r="D44" s="14">
        <v>2004</v>
      </c>
      <c r="E44" s="13"/>
      <c r="F44" s="14">
        <v>2003</v>
      </c>
      <c r="G44" s="13"/>
      <c r="H44" s="14">
        <v>2002</v>
      </c>
      <c r="I44" s="13"/>
      <c r="J44" s="14">
        <v>2001</v>
      </c>
      <c r="K44" s="13"/>
      <c r="L44" s="14">
        <v>2000</v>
      </c>
      <c r="M44" s="13"/>
      <c r="N44" s="14">
        <v>1999</v>
      </c>
      <c r="O44" s="15"/>
      <c r="P44" s="14">
        <v>1998</v>
      </c>
      <c r="Q44" s="15"/>
      <c r="R44" s="14">
        <v>1997</v>
      </c>
      <c r="S44" s="16"/>
      <c r="T44" s="14">
        <v>1996</v>
      </c>
      <c r="U44" s="16"/>
      <c r="V44" s="14">
        <v>1995</v>
      </c>
      <c r="W44" s="16"/>
      <c r="X44" s="14">
        <v>1994</v>
      </c>
      <c r="Y44" s="16"/>
      <c r="Z44" s="14">
        <v>1993</v>
      </c>
      <c r="AA44" s="16"/>
      <c r="AB44" s="14">
        <v>1992</v>
      </c>
      <c r="AC44" s="16"/>
      <c r="AD44" s="14">
        <v>1991</v>
      </c>
      <c r="AE44" s="16"/>
      <c r="AF44" s="14">
        <v>1990</v>
      </c>
      <c r="AG44" s="16"/>
      <c r="AH44" s="14">
        <v>1989</v>
      </c>
      <c r="AI44" s="16"/>
      <c r="AJ44" s="14">
        <v>1988</v>
      </c>
      <c r="AK44" s="16"/>
      <c r="AL44" s="14">
        <v>1987</v>
      </c>
      <c r="AM44" s="16"/>
      <c r="AN44" s="14">
        <v>1986</v>
      </c>
      <c r="AO44" s="16"/>
    </row>
    <row r="45" spans="1:41" s="2" customFormat="1" ht="12.75">
      <c r="A45" s="36" t="s">
        <v>30</v>
      </c>
      <c r="B45" s="37" t="s">
        <v>7</v>
      </c>
      <c r="C45" s="37"/>
      <c r="D45" s="38">
        <v>26181977</v>
      </c>
      <c r="E45" s="37"/>
      <c r="F45" s="38">
        <v>10947243</v>
      </c>
      <c r="G45" s="37"/>
      <c r="H45" s="38">
        <v>11200490</v>
      </c>
      <c r="I45" s="37"/>
      <c r="J45" s="38">
        <v>14232586</v>
      </c>
      <c r="K45" s="37"/>
      <c r="L45" s="38">
        <v>13799226</v>
      </c>
      <c r="M45" s="37"/>
      <c r="N45" s="38">
        <v>10678125</v>
      </c>
      <c r="O45" s="38"/>
      <c r="P45" s="38">
        <v>21233944</v>
      </c>
      <c r="Q45" s="38"/>
      <c r="R45" s="29">
        <v>14383855</v>
      </c>
      <c r="S45" s="30"/>
      <c r="T45" s="29">
        <v>5420539</v>
      </c>
      <c r="U45" s="3"/>
      <c r="V45" s="29">
        <v>3064010</v>
      </c>
      <c r="W45" s="30"/>
      <c r="X45" s="29">
        <v>2676396</v>
      </c>
      <c r="Y45" s="30"/>
      <c r="Z45" s="29">
        <v>3058918</v>
      </c>
      <c r="AA45" s="30"/>
      <c r="AB45" s="29">
        <v>2635074</v>
      </c>
      <c r="AC45" s="30"/>
      <c r="AD45" s="29">
        <v>2456162</v>
      </c>
      <c r="AE45" s="30"/>
      <c r="AF45" s="29">
        <v>2591527</v>
      </c>
      <c r="AG45" s="30"/>
      <c r="AH45" s="29">
        <v>2419976</v>
      </c>
      <c r="AI45" s="30"/>
      <c r="AJ45" s="29">
        <v>2446352</v>
      </c>
      <c r="AK45" s="30"/>
      <c r="AL45" s="29">
        <v>1715091</v>
      </c>
      <c r="AM45" s="30"/>
      <c r="AN45" s="29">
        <v>1458893</v>
      </c>
      <c r="AO45" s="30"/>
    </row>
    <row r="46" spans="1:41" s="2" customFormat="1" ht="12.75">
      <c r="A46" s="36" t="s">
        <v>31</v>
      </c>
      <c r="B46" s="37" t="s">
        <v>7</v>
      </c>
      <c r="C46" s="37"/>
      <c r="D46" s="38">
        <v>6685189</v>
      </c>
      <c r="E46" s="37"/>
      <c r="F46" s="38">
        <v>3553400</v>
      </c>
      <c r="G46" s="37"/>
      <c r="H46" s="38">
        <v>3447269</v>
      </c>
      <c r="I46" s="37"/>
      <c r="J46" s="38">
        <v>6242107</v>
      </c>
      <c r="K46" s="37"/>
      <c r="L46" s="38">
        <v>5344138</v>
      </c>
      <c r="M46" s="37"/>
      <c r="N46" s="38">
        <v>4609144</v>
      </c>
      <c r="O46" s="38"/>
      <c r="P46" s="38">
        <v>6243437</v>
      </c>
      <c r="Q46" s="38"/>
      <c r="R46" s="29">
        <v>6599242</v>
      </c>
      <c r="S46" s="30"/>
      <c r="T46" s="29">
        <v>1206951</v>
      </c>
      <c r="U46" s="3"/>
      <c r="V46" s="29">
        <v>440277</v>
      </c>
      <c r="W46" s="30"/>
      <c r="X46" s="29">
        <v>274516</v>
      </c>
      <c r="Y46" s="30"/>
      <c r="Z46" s="29">
        <v>229581</v>
      </c>
      <c r="AA46" s="30"/>
      <c r="AB46" s="29">
        <v>117427</v>
      </c>
      <c r="AC46" s="30"/>
      <c r="AD46" s="29">
        <v>200536</v>
      </c>
      <c r="AE46" s="30"/>
      <c r="AF46" s="29">
        <v>311481</v>
      </c>
      <c r="AG46" s="30"/>
      <c r="AH46" s="29">
        <v>185716</v>
      </c>
      <c r="AI46" s="30"/>
      <c r="AJ46" s="29">
        <v>186016</v>
      </c>
      <c r="AK46" s="30"/>
      <c r="AL46" s="29">
        <v>224765</v>
      </c>
      <c r="AM46" s="30"/>
      <c r="AN46" s="29">
        <v>108313</v>
      </c>
      <c r="AO46" s="30"/>
    </row>
    <row r="47" spans="1:41" s="2" customFormat="1" ht="12.75">
      <c r="A47" s="39" t="s">
        <v>32</v>
      </c>
      <c r="B47" s="25" t="s">
        <v>7</v>
      </c>
      <c r="C47" s="25"/>
      <c r="D47" s="40">
        <f>SUM(D45:D46)</f>
        <v>32867166</v>
      </c>
      <c r="E47" s="25"/>
      <c r="F47" s="40">
        <f>SUM(F45:F46)</f>
        <v>14500643</v>
      </c>
      <c r="G47" s="25"/>
      <c r="H47" s="40">
        <f>SUM(H45:H46)</f>
        <v>14647759</v>
      </c>
      <c r="I47" s="25"/>
      <c r="J47" s="40">
        <f>SUM(J45:J46)</f>
        <v>20474693</v>
      </c>
      <c r="K47" s="25"/>
      <c r="L47" s="40">
        <f>SUM(L45:L46)</f>
        <v>19143364</v>
      </c>
      <c r="M47" s="41"/>
      <c r="N47" s="40">
        <f>SUM(N45:N46)</f>
        <v>15287269</v>
      </c>
      <c r="O47" s="41"/>
      <c r="P47" s="40">
        <f>SUM(P45:P46)</f>
        <v>27477381</v>
      </c>
      <c r="Q47" s="41"/>
      <c r="R47" s="40">
        <f>SUM(R45:R46)</f>
        <v>20983097</v>
      </c>
      <c r="S47" s="30"/>
      <c r="T47" s="40">
        <f>SUM(T45:T46)</f>
        <v>6627490</v>
      </c>
      <c r="U47" s="3"/>
      <c r="V47" s="40">
        <f>SUM(V45:V46)</f>
        <v>3504287</v>
      </c>
      <c r="W47" s="30"/>
      <c r="X47" s="40">
        <f>SUM(X45:X46)</f>
        <v>2950912</v>
      </c>
      <c r="Y47" s="30"/>
      <c r="Z47" s="40">
        <f>SUM(Z45:Z46)</f>
        <v>3288499</v>
      </c>
      <c r="AA47" s="30"/>
      <c r="AB47" s="40">
        <f>SUM(AB45:AB46)</f>
        <v>2752501</v>
      </c>
      <c r="AC47" s="30"/>
      <c r="AD47" s="40">
        <f>SUM(AD45:AD46)</f>
        <v>2656698</v>
      </c>
      <c r="AE47" s="30"/>
      <c r="AF47" s="40">
        <f>SUM(AF45:AF46)</f>
        <v>2903008</v>
      </c>
      <c r="AG47" s="30"/>
      <c r="AH47" s="40">
        <f>SUM(AH45:AH46)</f>
        <v>2605692</v>
      </c>
      <c r="AI47" s="30"/>
      <c r="AJ47" s="40">
        <f>SUM(AJ45:AJ46)</f>
        <v>2632368</v>
      </c>
      <c r="AK47" s="30"/>
      <c r="AL47" s="40">
        <f>SUM(AL45:AL46)</f>
        <v>1939856</v>
      </c>
      <c r="AM47" s="30"/>
      <c r="AN47" s="40">
        <f>SUM(AN45:AN46)</f>
        <v>1567206</v>
      </c>
      <c r="AO47" s="30"/>
    </row>
    <row r="48" spans="1:41" s="2" customFormat="1" ht="12.75">
      <c r="A48" s="36" t="s">
        <v>118</v>
      </c>
      <c r="B48" s="37" t="s">
        <v>7</v>
      </c>
      <c r="C48" s="37"/>
      <c r="D48" s="38">
        <v>1301977</v>
      </c>
      <c r="E48" s="37"/>
      <c r="F48" s="38">
        <v>1090197</v>
      </c>
      <c r="G48" s="37"/>
      <c r="H48" s="38">
        <v>1018237</v>
      </c>
      <c r="I48" s="37"/>
      <c r="J48" s="38">
        <v>1054839</v>
      </c>
      <c r="K48" s="37"/>
      <c r="L48" s="38">
        <v>611620</v>
      </c>
      <c r="M48" s="37"/>
      <c r="N48" s="38">
        <v>657847</v>
      </c>
      <c r="O48" s="38"/>
      <c r="P48" s="38">
        <v>1073165</v>
      </c>
      <c r="Q48" s="38"/>
      <c r="R48" s="29">
        <v>506616</v>
      </c>
      <c r="S48" s="30"/>
      <c r="T48" s="29">
        <v>367287</v>
      </c>
      <c r="U48" s="3"/>
      <c r="V48" s="29">
        <v>167890</v>
      </c>
      <c r="W48" s="30"/>
      <c r="X48" s="29">
        <v>78595</v>
      </c>
      <c r="Y48" s="30"/>
      <c r="Z48" s="29">
        <v>54722</v>
      </c>
      <c r="AA48" s="30"/>
      <c r="AB48" s="29">
        <v>35525</v>
      </c>
      <c r="AC48" s="30"/>
      <c r="AD48" s="29">
        <v>52573</v>
      </c>
      <c r="AE48" s="30"/>
      <c r="AF48" s="29">
        <v>47227</v>
      </c>
      <c r="AG48" s="30"/>
      <c r="AH48" s="29">
        <v>45695</v>
      </c>
      <c r="AI48" s="30"/>
      <c r="AJ48" s="29">
        <v>44182</v>
      </c>
      <c r="AK48" s="30"/>
      <c r="AL48" s="29">
        <v>28370</v>
      </c>
      <c r="AM48" s="30"/>
      <c r="AN48" s="29">
        <v>25542</v>
      </c>
      <c r="AO48" s="30"/>
    </row>
    <row r="49" spans="1:41" s="2" customFormat="1" ht="12.75">
      <c r="A49" s="36" t="s">
        <v>117</v>
      </c>
      <c r="B49" s="37" t="s">
        <v>7</v>
      </c>
      <c r="C49" s="37"/>
      <c r="D49" s="38">
        <v>40167400</v>
      </c>
      <c r="E49" s="37"/>
      <c r="F49" s="38">
        <v>23941472</v>
      </c>
      <c r="G49" s="37"/>
      <c r="H49" s="38">
        <v>23190324</v>
      </c>
      <c r="I49" s="37"/>
      <c r="J49" s="38">
        <v>25530068</v>
      </c>
      <c r="K49" s="37"/>
      <c r="L49" s="38">
        <v>22481053</v>
      </c>
      <c r="M49" s="37"/>
      <c r="N49" s="38">
        <v>19347735</v>
      </c>
      <c r="O49" s="38"/>
      <c r="P49" s="38">
        <v>26799648</v>
      </c>
      <c r="Q49" s="38"/>
      <c r="R49" s="29">
        <v>21868912</v>
      </c>
      <c r="S49" s="30"/>
      <c r="T49" s="29">
        <v>15038453</v>
      </c>
      <c r="U49" s="3"/>
      <c r="V49" s="29">
        <v>9803706</v>
      </c>
      <c r="W49" s="30"/>
      <c r="X49" s="29">
        <v>7553986</v>
      </c>
      <c r="Y49" s="30"/>
      <c r="Z49" s="29">
        <v>6152423</v>
      </c>
      <c r="AA49" s="30"/>
      <c r="AB49" s="29">
        <v>3866849</v>
      </c>
      <c r="AC49" s="30"/>
      <c r="AD49" s="29">
        <v>4318266</v>
      </c>
      <c r="AE49" s="30"/>
      <c r="AF49" s="29">
        <v>4698787</v>
      </c>
      <c r="AG49" s="30"/>
      <c r="AH49" s="29">
        <v>4500543</v>
      </c>
      <c r="AI49" s="30"/>
      <c r="AJ49" s="29">
        <v>3256624</v>
      </c>
      <c r="AK49" s="30"/>
      <c r="AL49" s="29">
        <v>2089739</v>
      </c>
      <c r="AM49" s="30"/>
      <c r="AN49" s="29">
        <v>1535181</v>
      </c>
      <c r="AO49" s="30"/>
    </row>
    <row r="50" spans="1:41" s="2" customFormat="1" ht="14.25">
      <c r="A50" s="36" t="s">
        <v>116</v>
      </c>
      <c r="B50" s="37" t="s">
        <v>7</v>
      </c>
      <c r="C50" s="37"/>
      <c r="D50" s="38">
        <v>1318933</v>
      </c>
      <c r="E50" s="37"/>
      <c r="F50" s="38">
        <v>75698</v>
      </c>
      <c r="G50" s="37"/>
      <c r="H50" s="38">
        <v>614072</v>
      </c>
      <c r="I50" s="37"/>
      <c r="J50" s="38">
        <v>706585</v>
      </c>
      <c r="K50" s="37"/>
      <c r="L50" s="38">
        <v>475502</v>
      </c>
      <c r="M50" s="37"/>
      <c r="N50" s="38">
        <v>15485</v>
      </c>
      <c r="O50" s="38"/>
      <c r="P50" s="38">
        <v>315293</v>
      </c>
      <c r="Q50" s="38"/>
      <c r="R50" s="29">
        <v>64671</v>
      </c>
      <c r="S50" s="30"/>
      <c r="T50" s="29"/>
      <c r="U50" s="3"/>
      <c r="V50" s="29"/>
      <c r="W50" s="30"/>
      <c r="X50" s="29"/>
      <c r="Y50" s="30"/>
      <c r="Z50" s="29"/>
      <c r="AA50" s="30"/>
      <c r="AB50" s="29"/>
      <c r="AC50" s="30"/>
      <c r="AD50" s="29"/>
      <c r="AE50" s="30"/>
      <c r="AF50" s="29"/>
      <c r="AG50" s="30"/>
      <c r="AH50" s="29"/>
      <c r="AI50" s="30"/>
      <c r="AJ50" s="29"/>
      <c r="AK50" s="30"/>
      <c r="AL50" s="29"/>
      <c r="AM50" s="30"/>
      <c r="AN50" s="29"/>
      <c r="AO50" s="30"/>
    </row>
    <row r="51" spans="1:41" s="2" customFormat="1" ht="12.75">
      <c r="A51" s="36" t="s">
        <v>33</v>
      </c>
      <c r="B51" s="37" t="s">
        <v>7</v>
      </c>
      <c r="C51" s="37"/>
      <c r="D51" s="38">
        <v>15913178</v>
      </c>
      <c r="E51" s="37"/>
      <c r="F51" s="38">
        <v>6595285</v>
      </c>
      <c r="G51" s="37"/>
      <c r="H51" s="38">
        <v>10003130</v>
      </c>
      <c r="I51" s="37"/>
      <c r="J51" s="38">
        <v>12697849</v>
      </c>
      <c r="K51" s="37"/>
      <c r="L51" s="38">
        <v>13287005</v>
      </c>
      <c r="M51" s="37"/>
      <c r="N51" s="38">
        <v>8321064</v>
      </c>
      <c r="O51" s="38"/>
      <c r="P51" s="38">
        <v>18676319</v>
      </c>
      <c r="Q51" s="38"/>
      <c r="R51" s="29">
        <v>17558746</v>
      </c>
      <c r="S51" s="30"/>
      <c r="T51" s="29">
        <v>3675512</v>
      </c>
      <c r="U51" s="3"/>
      <c r="V51" s="29">
        <v>2520565</v>
      </c>
      <c r="W51" s="30"/>
      <c r="X51" s="29">
        <v>1966638</v>
      </c>
      <c r="Y51" s="30"/>
      <c r="Z51" s="29">
        <v>2064294</v>
      </c>
      <c r="AA51" s="30"/>
      <c r="AB51" s="29">
        <v>1344716</v>
      </c>
      <c r="AC51" s="30"/>
      <c r="AD51" s="29">
        <v>896375</v>
      </c>
      <c r="AE51" s="30"/>
      <c r="AF51" s="29">
        <v>810385</v>
      </c>
      <c r="AG51" s="30"/>
      <c r="AH51" s="29">
        <v>675595</v>
      </c>
      <c r="AI51" s="30"/>
      <c r="AJ51" s="29">
        <v>915124</v>
      </c>
      <c r="AK51" s="30"/>
      <c r="AL51" s="29">
        <v>796053</v>
      </c>
      <c r="AM51" s="30"/>
      <c r="AN51" s="29">
        <v>577433</v>
      </c>
      <c r="AO51" s="30"/>
    </row>
    <row r="52" spans="1:41" s="2" customFormat="1" ht="12.75">
      <c r="A52" s="36" t="s">
        <v>34</v>
      </c>
      <c r="B52" s="37" t="s">
        <v>7</v>
      </c>
      <c r="C52" s="37"/>
      <c r="D52" s="38">
        <v>1323406</v>
      </c>
      <c r="E52" s="37"/>
      <c r="F52" s="38">
        <v>1397120</v>
      </c>
      <c r="G52" s="37"/>
      <c r="H52" s="38">
        <v>1258040</v>
      </c>
      <c r="I52" s="37"/>
      <c r="J52" s="38">
        <v>1141143</v>
      </c>
      <c r="K52" s="37"/>
      <c r="L52" s="38">
        <v>4232524</v>
      </c>
      <c r="M52" s="37"/>
      <c r="N52" s="38">
        <v>3470029</v>
      </c>
      <c r="O52" s="38"/>
      <c r="P52" s="38">
        <v>5938260</v>
      </c>
      <c r="Q52" s="38"/>
      <c r="R52" s="29">
        <v>1146613</v>
      </c>
      <c r="S52" s="30"/>
      <c r="T52" s="29">
        <v>851549</v>
      </c>
      <c r="U52" s="3"/>
      <c r="V52" s="29">
        <v>463087</v>
      </c>
      <c r="W52" s="30"/>
      <c r="X52" s="29">
        <v>602953</v>
      </c>
      <c r="Y52" s="30"/>
      <c r="Z52" s="29">
        <v>364494</v>
      </c>
      <c r="AA52" s="30"/>
      <c r="AB52" s="29">
        <v>519533</v>
      </c>
      <c r="AC52" s="30"/>
      <c r="AD52" s="29">
        <v>86649</v>
      </c>
      <c r="AE52" s="30"/>
      <c r="AF52" s="29">
        <v>238790</v>
      </c>
      <c r="AG52" s="30"/>
      <c r="AH52" s="29">
        <v>403860</v>
      </c>
      <c r="AI52" s="30"/>
      <c r="AJ52" s="29">
        <v>1119243</v>
      </c>
      <c r="AK52" s="30"/>
      <c r="AL52" s="29">
        <v>918790</v>
      </c>
      <c r="AM52" s="30"/>
      <c r="AN52" s="29">
        <v>484625</v>
      </c>
      <c r="AO52" s="30"/>
    </row>
    <row r="53" spans="1:41" s="2" customFormat="1" ht="12.75">
      <c r="A53" s="39" t="s">
        <v>35</v>
      </c>
      <c r="B53" s="25" t="s">
        <v>7</v>
      </c>
      <c r="C53" s="25"/>
      <c r="D53" s="40">
        <f>SUM(D48:D52)</f>
        <v>60024894</v>
      </c>
      <c r="E53" s="25"/>
      <c r="F53" s="40">
        <f>SUM(F48:F52)</f>
        <v>33099772</v>
      </c>
      <c r="G53" s="25"/>
      <c r="H53" s="40">
        <f>SUM(H48:H52)</f>
        <v>36083803</v>
      </c>
      <c r="I53" s="25"/>
      <c r="J53" s="40">
        <f>SUM(J48:J52)</f>
        <v>41130484</v>
      </c>
      <c r="K53" s="25"/>
      <c r="L53" s="40">
        <f>SUM(L48:L52)</f>
        <v>41087704</v>
      </c>
      <c r="M53" s="41"/>
      <c r="N53" s="40">
        <f>SUM(N48:N52)</f>
        <v>31812160</v>
      </c>
      <c r="O53" s="41"/>
      <c r="P53" s="40">
        <f>SUM(P48:P52)</f>
        <v>52802685</v>
      </c>
      <c r="Q53" s="41"/>
      <c r="R53" s="40">
        <f>SUM(R48:R52)</f>
        <v>41145558</v>
      </c>
      <c r="S53" s="30"/>
      <c r="T53" s="40">
        <f>SUM(T48:T52)</f>
        <v>19932801</v>
      </c>
      <c r="U53" s="3"/>
      <c r="V53" s="40">
        <f>SUM(V48:V52)</f>
        <v>12955248</v>
      </c>
      <c r="W53" s="30"/>
      <c r="X53" s="40">
        <f>SUM(X48:X52)</f>
        <v>10202172</v>
      </c>
      <c r="Y53" s="30"/>
      <c r="Z53" s="40">
        <f>SUM(Z48:Z52)</f>
        <v>8635933</v>
      </c>
      <c r="AA53" s="30"/>
      <c r="AB53" s="40">
        <f>SUM(AB48:AB52)</f>
        <v>5766623</v>
      </c>
      <c r="AC53" s="30"/>
      <c r="AD53" s="40">
        <f>SUM(AD48:AD52)</f>
        <v>5353863</v>
      </c>
      <c r="AE53" s="30"/>
      <c r="AF53" s="40">
        <f>SUM(AF48:AF52)</f>
        <v>5795189</v>
      </c>
      <c r="AG53" s="30"/>
      <c r="AH53" s="40">
        <f>SUM(AH48:AH52)</f>
        <v>5625693</v>
      </c>
      <c r="AI53" s="30"/>
      <c r="AJ53" s="40">
        <f>SUM(AJ48:AJ52)</f>
        <v>5335173</v>
      </c>
      <c r="AK53" s="30"/>
      <c r="AL53" s="40">
        <f>SUM(AL48:AL52)</f>
        <v>3832952</v>
      </c>
      <c r="AM53" s="30"/>
      <c r="AN53" s="40">
        <f>SUM(AN48:AN52)</f>
        <v>2622781</v>
      </c>
      <c r="AO53" s="30"/>
    </row>
    <row r="54" spans="1:41" s="2" customFormat="1" ht="12.75">
      <c r="A54" s="39" t="s">
        <v>36</v>
      </c>
      <c r="B54" s="37" t="s">
        <v>7</v>
      </c>
      <c r="C54" s="37"/>
      <c r="D54" s="40">
        <f>D47+D53</f>
        <v>92892060</v>
      </c>
      <c r="E54" s="37"/>
      <c r="F54" s="40">
        <f>F47+F53</f>
        <v>47600415</v>
      </c>
      <c r="G54" s="37"/>
      <c r="H54" s="40">
        <f>H47+H53</f>
        <v>50731562</v>
      </c>
      <c r="I54" s="37"/>
      <c r="J54" s="40">
        <f>J47+J53</f>
        <v>61605177</v>
      </c>
      <c r="K54" s="37"/>
      <c r="L54" s="40">
        <f>L47+L53</f>
        <v>60231068</v>
      </c>
      <c r="M54" s="41"/>
      <c r="N54" s="40">
        <f>N47+N53</f>
        <v>47099429</v>
      </c>
      <c r="O54" s="41"/>
      <c r="P54" s="40">
        <f>P47+P53</f>
        <v>80280066</v>
      </c>
      <c r="Q54" s="41"/>
      <c r="R54" s="40">
        <f>R47+R53</f>
        <v>62128655</v>
      </c>
      <c r="S54" s="30"/>
      <c r="T54" s="40">
        <f>T47+T53</f>
        <v>26560291</v>
      </c>
      <c r="U54" s="3"/>
      <c r="V54" s="40">
        <f>V47+V53</f>
        <v>16459535</v>
      </c>
      <c r="W54" s="30"/>
      <c r="X54" s="40">
        <f>X47+X53</f>
        <v>13153084</v>
      </c>
      <c r="Y54" s="30"/>
      <c r="Z54" s="40">
        <f>Z47+Z53</f>
        <v>11924432</v>
      </c>
      <c r="AA54" s="30"/>
      <c r="AB54" s="40">
        <f>AB47+AB53</f>
        <v>8519124</v>
      </c>
      <c r="AC54" s="30"/>
      <c r="AD54" s="40">
        <f>AD47+AD53</f>
        <v>8010561</v>
      </c>
      <c r="AE54" s="30"/>
      <c r="AF54" s="40">
        <f>AF47+AF53</f>
        <v>8698197</v>
      </c>
      <c r="AG54" s="30"/>
      <c r="AH54" s="40">
        <f>AH47+AH53</f>
        <v>8231385</v>
      </c>
      <c r="AI54" s="30"/>
      <c r="AJ54" s="40">
        <f>AJ47+AJ53</f>
        <v>7967541</v>
      </c>
      <c r="AK54" s="30"/>
      <c r="AL54" s="40">
        <f>AL47+AL53</f>
        <v>5772808</v>
      </c>
      <c r="AM54" s="30"/>
      <c r="AN54" s="40">
        <f>AN47+AN53</f>
        <v>4189987</v>
      </c>
      <c r="AO54" s="30"/>
    </row>
    <row r="55" spans="1:41" s="2" customFormat="1" ht="12.75">
      <c r="A55" s="39"/>
      <c r="B55" s="37"/>
      <c r="C55" s="37"/>
      <c r="D55" s="41"/>
      <c r="E55" s="37"/>
      <c r="F55" s="41"/>
      <c r="G55" s="37"/>
      <c r="H55" s="41"/>
      <c r="I55" s="37"/>
      <c r="J55" s="41"/>
      <c r="K55" s="37"/>
      <c r="L55" s="41"/>
      <c r="M55" s="37"/>
      <c r="N55" s="41"/>
      <c r="O55" s="41"/>
      <c r="P55" s="41"/>
      <c r="Q55" s="41"/>
      <c r="R55" s="41"/>
      <c r="S55" s="30"/>
      <c r="T55" s="41"/>
      <c r="U55" s="3"/>
      <c r="V55" s="41"/>
      <c r="W55" s="30"/>
      <c r="X55" s="41"/>
      <c r="Y55" s="30"/>
      <c r="Z55" s="41"/>
      <c r="AA55" s="30"/>
      <c r="AB55" s="41"/>
      <c r="AC55" s="30"/>
      <c r="AD55" s="41"/>
      <c r="AE55" s="30"/>
      <c r="AF55" s="41"/>
      <c r="AG55" s="30"/>
      <c r="AH55" s="41"/>
      <c r="AI55" s="30"/>
      <c r="AJ55" s="41"/>
      <c r="AK55" s="30"/>
      <c r="AL55" s="41"/>
      <c r="AM55" s="30"/>
      <c r="AN55" s="41"/>
      <c r="AO55" s="30"/>
    </row>
    <row r="56" spans="1:41" s="2" customFormat="1" ht="12.75">
      <c r="A56" s="39" t="s">
        <v>37</v>
      </c>
      <c r="B56" s="37" t="s">
        <v>7</v>
      </c>
      <c r="C56" s="37"/>
      <c r="D56" s="40">
        <f>D54-D63</f>
        <v>15699144</v>
      </c>
      <c r="E56" s="37"/>
      <c r="F56" s="40">
        <f>F54-F63</f>
        <v>7476127</v>
      </c>
      <c r="G56" s="37"/>
      <c r="H56" s="40">
        <f>H54-H63</f>
        <v>12599961</v>
      </c>
      <c r="I56" s="37"/>
      <c r="J56" s="40">
        <f>J54-J63</f>
        <v>18556650</v>
      </c>
      <c r="K56" s="37"/>
      <c r="L56" s="40">
        <f>L54-L63</f>
        <v>18894572</v>
      </c>
      <c r="M56" s="41"/>
      <c r="N56" s="40">
        <f>N54-N63</f>
        <v>12791118</v>
      </c>
      <c r="O56" s="41"/>
      <c r="P56" s="40">
        <f>P54-P63</f>
        <v>27088624</v>
      </c>
      <c r="Q56" s="41"/>
      <c r="R56" s="40">
        <f>R54-R63</f>
        <v>16161012</v>
      </c>
      <c r="S56" s="30"/>
      <c r="T56" s="40">
        <f>T54-T63</f>
        <v>7932393</v>
      </c>
      <c r="U56" s="3"/>
      <c r="V56" s="40">
        <f>V54-V63</f>
        <v>4218272</v>
      </c>
      <c r="W56" s="30"/>
      <c r="X56" s="40">
        <f>X54-X63</f>
        <v>4753618</v>
      </c>
      <c r="Y56" s="30"/>
      <c r="Z56" s="40">
        <f>Z54-Z63</f>
        <v>3440371</v>
      </c>
      <c r="AA56" s="30"/>
      <c r="AB56" s="40">
        <f>AB54-AB63</f>
        <v>2094996</v>
      </c>
      <c r="AC56" s="30"/>
      <c r="AD56" s="40">
        <f>AD54-AD63</f>
        <v>-798069</v>
      </c>
      <c r="AE56" s="30"/>
      <c r="AF56" s="40">
        <f>AF54-AF63</f>
        <v>-1063631</v>
      </c>
      <c r="AG56" s="30"/>
      <c r="AH56" s="40">
        <f>AH54-AH63</f>
        <v>-539701</v>
      </c>
      <c r="AI56" s="30"/>
      <c r="AJ56" s="40">
        <f>AJ54-AJ63</f>
        <v>1056996</v>
      </c>
      <c r="AK56" s="30"/>
      <c r="AL56" s="40">
        <f>AL54-AL63</f>
        <v>1332916</v>
      </c>
      <c r="AM56" s="30"/>
      <c r="AN56" s="40">
        <f>AN54-AN63</f>
        <v>691310</v>
      </c>
      <c r="AO56" s="30"/>
    </row>
    <row r="57" spans="1:41" s="2" customFormat="1" ht="14.25">
      <c r="A57" s="36" t="s">
        <v>38</v>
      </c>
      <c r="B57" s="37" t="s">
        <v>7</v>
      </c>
      <c r="C57" s="37"/>
      <c r="D57" s="38">
        <v>10076376</v>
      </c>
      <c r="E57" s="37"/>
      <c r="F57" s="38">
        <v>6048185</v>
      </c>
      <c r="G57" s="37"/>
      <c r="H57" s="38">
        <v>5930202</v>
      </c>
      <c r="I57" s="37"/>
      <c r="J57" s="38">
        <v>6682004</v>
      </c>
      <c r="K57" s="37"/>
      <c r="L57" s="38">
        <v>6006149</v>
      </c>
      <c r="M57" s="37"/>
      <c r="N57" s="38">
        <v>4344509</v>
      </c>
      <c r="O57" s="38"/>
      <c r="P57" s="38">
        <v>6932927</v>
      </c>
      <c r="Q57" s="38"/>
      <c r="R57" s="29">
        <v>5178059</v>
      </c>
      <c r="S57" s="30"/>
      <c r="T57" s="29">
        <v>1858973</v>
      </c>
      <c r="U57" s="3"/>
      <c r="V57" s="29">
        <v>1222103</v>
      </c>
      <c r="W57" s="30"/>
      <c r="X57" s="29">
        <v>1141284</v>
      </c>
      <c r="Y57" s="30"/>
      <c r="Z57" s="29">
        <v>626458</v>
      </c>
      <c r="AA57" s="30"/>
      <c r="AB57" s="29"/>
      <c r="AC57" s="30"/>
      <c r="AD57" s="29">
        <v>2446356</v>
      </c>
      <c r="AE57" s="30"/>
      <c r="AF57" s="29">
        <v>2925784</v>
      </c>
      <c r="AG57" s="30"/>
      <c r="AH57" s="29">
        <v>2008226</v>
      </c>
      <c r="AI57" s="30"/>
      <c r="AJ57" s="29">
        <v>1967768</v>
      </c>
      <c r="AK57" s="30"/>
      <c r="AL57" s="29">
        <v>1181016</v>
      </c>
      <c r="AM57" s="30"/>
      <c r="AN57" s="29">
        <v>597097</v>
      </c>
      <c r="AO57" s="30"/>
    </row>
    <row r="58" spans="1:41" s="2" customFormat="1" ht="12.75">
      <c r="A58" s="36" t="s">
        <v>39</v>
      </c>
      <c r="B58" s="37" t="s">
        <v>7</v>
      </c>
      <c r="C58" s="37"/>
      <c r="D58" s="38">
        <v>25477997</v>
      </c>
      <c r="E58" s="37"/>
      <c r="F58" s="38">
        <v>9669608</v>
      </c>
      <c r="G58" s="37"/>
      <c r="H58" s="38">
        <v>7797178</v>
      </c>
      <c r="I58" s="37"/>
      <c r="J58" s="38">
        <v>6087764</v>
      </c>
      <c r="K58" s="37"/>
      <c r="L58" s="38">
        <v>8108316</v>
      </c>
      <c r="M58" s="37"/>
      <c r="N58" s="38">
        <v>11291750</v>
      </c>
      <c r="O58" s="38"/>
      <c r="P58" s="38">
        <v>20495002</v>
      </c>
      <c r="Q58" s="38"/>
      <c r="R58" s="29">
        <v>22264059</v>
      </c>
      <c r="S58" s="30"/>
      <c r="T58" s="29">
        <v>3366261</v>
      </c>
      <c r="U58" s="3"/>
      <c r="V58" s="29">
        <v>2354517</v>
      </c>
      <c r="W58" s="30"/>
      <c r="X58" s="29">
        <v>2135654</v>
      </c>
      <c r="Y58" s="30"/>
      <c r="Z58" s="29">
        <v>2682150</v>
      </c>
      <c r="AA58" s="30"/>
      <c r="AB58" s="29">
        <v>1837432</v>
      </c>
      <c r="AC58" s="30"/>
      <c r="AD58" s="29">
        <v>1909483</v>
      </c>
      <c r="AE58" s="30"/>
      <c r="AF58" s="29">
        <v>2157251</v>
      </c>
      <c r="AG58" s="30"/>
      <c r="AH58" s="29">
        <v>2424479</v>
      </c>
      <c r="AI58" s="30"/>
      <c r="AJ58" s="29">
        <v>2064285</v>
      </c>
      <c r="AK58" s="30"/>
      <c r="AL58" s="29">
        <v>1300553</v>
      </c>
      <c r="AM58" s="30"/>
      <c r="AN58" s="29">
        <v>1044927</v>
      </c>
      <c r="AO58" s="30"/>
    </row>
    <row r="59" spans="1:41" s="2" customFormat="1" ht="12.75">
      <c r="A59" s="36" t="s">
        <v>40</v>
      </c>
      <c r="B59" s="37" t="s">
        <v>7</v>
      </c>
      <c r="C59" s="37"/>
      <c r="D59" s="38">
        <v>21795144</v>
      </c>
      <c r="E59" s="37"/>
      <c r="F59" s="38">
        <v>14102269</v>
      </c>
      <c r="G59" s="37"/>
      <c r="H59" s="38">
        <v>17165644</v>
      </c>
      <c r="I59" s="37"/>
      <c r="J59" s="38">
        <v>16230539</v>
      </c>
      <c r="K59" s="37"/>
      <c r="L59" s="38">
        <v>7450122</v>
      </c>
      <c r="M59" s="37"/>
      <c r="N59" s="38">
        <v>5706985</v>
      </c>
      <c r="O59" s="38"/>
      <c r="P59" s="38">
        <v>7838426</v>
      </c>
      <c r="Q59" s="38"/>
      <c r="R59" s="29">
        <v>10538505</v>
      </c>
      <c r="S59" s="30"/>
      <c r="T59" s="29">
        <v>4516420</v>
      </c>
      <c r="U59" s="3"/>
      <c r="V59" s="29">
        <v>4957112</v>
      </c>
      <c r="W59" s="30"/>
      <c r="X59" s="29">
        <v>2294440</v>
      </c>
      <c r="Y59" s="30"/>
      <c r="Z59" s="29">
        <v>2271808</v>
      </c>
      <c r="AA59" s="30"/>
      <c r="AB59" s="29">
        <v>1798317</v>
      </c>
      <c r="AC59" s="30"/>
      <c r="AD59" s="29">
        <v>2481927</v>
      </c>
      <c r="AE59" s="30"/>
      <c r="AF59" s="29">
        <v>2666732</v>
      </c>
      <c r="AG59" s="30"/>
      <c r="AH59" s="29">
        <v>2422518</v>
      </c>
      <c r="AI59" s="30"/>
      <c r="AJ59" s="29">
        <v>1167706</v>
      </c>
      <c r="AK59" s="30"/>
      <c r="AL59" s="29">
        <v>987541</v>
      </c>
      <c r="AM59" s="30"/>
      <c r="AN59" s="29">
        <v>1297338</v>
      </c>
      <c r="AO59" s="30"/>
    </row>
    <row r="60" spans="1:41" s="2" customFormat="1" ht="12.75">
      <c r="A60" s="36" t="s">
        <v>41</v>
      </c>
      <c r="B60" s="37" t="s">
        <v>7</v>
      </c>
      <c r="C60" s="37"/>
      <c r="D60" s="38">
        <v>9653105</v>
      </c>
      <c r="E60" s="37"/>
      <c r="F60" s="38">
        <v>5807444</v>
      </c>
      <c r="G60" s="37"/>
      <c r="H60" s="38">
        <v>4244117</v>
      </c>
      <c r="I60" s="37"/>
      <c r="J60" s="38">
        <v>6124812</v>
      </c>
      <c r="K60" s="37"/>
      <c r="L60" s="38">
        <v>4119244</v>
      </c>
      <c r="M60" s="37"/>
      <c r="N60" s="38">
        <v>4036729</v>
      </c>
      <c r="O60" s="38"/>
      <c r="P60" s="38">
        <v>5643424</v>
      </c>
      <c r="Q60" s="38"/>
      <c r="R60" s="29">
        <v>4022714</v>
      </c>
      <c r="S60" s="30"/>
      <c r="T60" s="29">
        <v>2777249</v>
      </c>
      <c r="U60" s="3"/>
      <c r="V60" s="29">
        <v>2485298</v>
      </c>
      <c r="W60" s="30"/>
      <c r="X60" s="29">
        <v>1585530</v>
      </c>
      <c r="Y60" s="30"/>
      <c r="Z60" s="29">
        <v>1715035</v>
      </c>
      <c r="AA60" s="30"/>
      <c r="AB60" s="29">
        <v>1438718</v>
      </c>
      <c r="AC60" s="30"/>
      <c r="AD60" s="29">
        <v>873178</v>
      </c>
      <c r="AE60" s="30"/>
      <c r="AF60" s="29">
        <v>501580</v>
      </c>
      <c r="AG60" s="30"/>
      <c r="AH60" s="29">
        <v>596931</v>
      </c>
      <c r="AI60" s="30"/>
      <c r="AJ60" s="29">
        <v>416763</v>
      </c>
      <c r="AK60" s="30"/>
      <c r="AL60" s="29">
        <v>160613</v>
      </c>
      <c r="AM60" s="30"/>
      <c r="AN60" s="29">
        <v>235678</v>
      </c>
      <c r="AO60" s="30"/>
    </row>
    <row r="61" spans="1:41" s="2" customFormat="1" ht="12.75">
      <c r="A61" s="36" t="s">
        <v>42</v>
      </c>
      <c r="B61" s="37" t="s">
        <v>7</v>
      </c>
      <c r="C61" s="37"/>
      <c r="D61" s="38">
        <v>10190294</v>
      </c>
      <c r="E61" s="37"/>
      <c r="F61" s="38">
        <v>4496782</v>
      </c>
      <c r="G61" s="37"/>
      <c r="H61" s="38">
        <v>2994460</v>
      </c>
      <c r="I61" s="37"/>
      <c r="J61" s="38">
        <v>7923408</v>
      </c>
      <c r="K61" s="37"/>
      <c r="L61" s="38">
        <v>15652665</v>
      </c>
      <c r="M61" s="37"/>
      <c r="N61" s="38">
        <v>8928338</v>
      </c>
      <c r="O61" s="38"/>
      <c r="P61" s="38">
        <v>12281663</v>
      </c>
      <c r="Q61" s="38"/>
      <c r="R61" s="29">
        <v>3964306</v>
      </c>
      <c r="S61" s="30"/>
      <c r="T61" s="29">
        <v>6108995</v>
      </c>
      <c r="U61" s="3"/>
      <c r="V61" s="29">
        <v>1222233</v>
      </c>
      <c r="W61" s="30"/>
      <c r="X61" s="29">
        <v>1242558</v>
      </c>
      <c r="Y61" s="30"/>
      <c r="Z61" s="29">
        <v>1188610</v>
      </c>
      <c r="AA61" s="30"/>
      <c r="AB61" s="29">
        <v>1349661</v>
      </c>
      <c r="AC61" s="30"/>
      <c r="AD61" s="29">
        <v>1097686</v>
      </c>
      <c r="AE61" s="30"/>
      <c r="AF61" s="29">
        <v>1510481</v>
      </c>
      <c r="AG61" s="30"/>
      <c r="AH61" s="29">
        <v>1318932</v>
      </c>
      <c r="AI61" s="30"/>
      <c r="AJ61" s="29">
        <v>1294023</v>
      </c>
      <c r="AK61" s="30"/>
      <c r="AL61" s="29">
        <v>810169</v>
      </c>
      <c r="AM61" s="30"/>
      <c r="AN61" s="29">
        <v>323637</v>
      </c>
      <c r="AO61" s="30"/>
    </row>
    <row r="62" spans="1:41" s="2" customFormat="1" ht="12.75">
      <c r="A62" s="36" t="s">
        <v>43</v>
      </c>
      <c r="B62" s="37" t="s">
        <v>7</v>
      </c>
      <c r="C62" s="37"/>
      <c r="D62" s="42">
        <f>SUM(D59:D61)</f>
        <v>41638543</v>
      </c>
      <c r="E62" s="37"/>
      <c r="F62" s="42">
        <f>SUM(F59:F61)</f>
        <v>24406495</v>
      </c>
      <c r="G62" s="37"/>
      <c r="H62" s="42">
        <f>SUM(H59:H61)</f>
        <v>24404221</v>
      </c>
      <c r="I62" s="37"/>
      <c r="J62" s="42">
        <f>SUM(J59:J61)</f>
        <v>30278759</v>
      </c>
      <c r="K62" s="37"/>
      <c r="L62" s="42">
        <f>SUM(L59:L61)</f>
        <v>27222031</v>
      </c>
      <c r="M62" s="38"/>
      <c r="N62" s="42">
        <f>SUM(N59:N61)</f>
        <v>18672052</v>
      </c>
      <c r="O62" s="38"/>
      <c r="P62" s="42">
        <f>SUM(P59:P61)</f>
        <v>25763513</v>
      </c>
      <c r="Q62" s="38"/>
      <c r="R62" s="42">
        <f>SUM(R59:R61)</f>
        <v>18525525</v>
      </c>
      <c r="S62" s="30"/>
      <c r="T62" s="42">
        <f>SUM(T59:T61)</f>
        <v>13402664</v>
      </c>
      <c r="U62" s="3"/>
      <c r="V62" s="42">
        <f>SUM(V59:V61)</f>
        <v>8664643</v>
      </c>
      <c r="W62" s="30"/>
      <c r="X62" s="42">
        <f>SUM(X59:X61)</f>
        <v>5122528</v>
      </c>
      <c r="Y62" s="30"/>
      <c r="Z62" s="42">
        <f>SUM(Z59:Z61)</f>
        <v>5175453</v>
      </c>
      <c r="AA62" s="30"/>
      <c r="AB62" s="42">
        <f>SUM(AB59:AB61)</f>
        <v>4586696</v>
      </c>
      <c r="AC62" s="30"/>
      <c r="AD62" s="42">
        <f>SUM(AD59:AD61)</f>
        <v>4452791</v>
      </c>
      <c r="AE62" s="30"/>
      <c r="AF62" s="42">
        <f>SUM(AF59:AF61)</f>
        <v>4678793</v>
      </c>
      <c r="AG62" s="30"/>
      <c r="AH62" s="42">
        <f>SUM(AH59:AH61)</f>
        <v>4338381</v>
      </c>
      <c r="AI62" s="30"/>
      <c r="AJ62" s="42">
        <f>SUM(AJ59:AJ61)</f>
        <v>2878492</v>
      </c>
      <c r="AK62" s="30"/>
      <c r="AL62" s="42">
        <f>SUM(AL59:AL61)</f>
        <v>1958323</v>
      </c>
      <c r="AM62" s="30"/>
      <c r="AN62" s="42">
        <f>SUM(AN59:AN61)</f>
        <v>1856653</v>
      </c>
      <c r="AO62" s="30"/>
    </row>
    <row r="63" spans="1:41" s="2" customFormat="1" ht="12.75">
      <c r="A63" s="39" t="s">
        <v>44</v>
      </c>
      <c r="B63" s="37" t="s">
        <v>7</v>
      </c>
      <c r="C63" s="37"/>
      <c r="D63" s="40">
        <f>D57+D58+D59+D60+D61</f>
        <v>77192916</v>
      </c>
      <c r="E63" s="37"/>
      <c r="F63" s="40">
        <f>F57+F58+F59+F60+F61</f>
        <v>40124288</v>
      </c>
      <c r="G63" s="37"/>
      <c r="H63" s="40">
        <f>H57+H58+H59+H60+H61</f>
        <v>38131601</v>
      </c>
      <c r="I63" s="37"/>
      <c r="J63" s="40">
        <f>J57+J58+J59+J60+J61</f>
        <v>43048527</v>
      </c>
      <c r="K63" s="37"/>
      <c r="L63" s="40">
        <f>L57+L58+L59+L60+L61</f>
        <v>41336496</v>
      </c>
      <c r="M63" s="41"/>
      <c r="N63" s="40">
        <f>N57+N58+N59+N60+N61</f>
        <v>34308311</v>
      </c>
      <c r="O63" s="41"/>
      <c r="P63" s="43">
        <f>P57+P58+P59+P60+P61</f>
        <v>53191442</v>
      </c>
      <c r="Q63" s="41"/>
      <c r="R63" s="43">
        <f>R57+R58+R59+R60+R61</f>
        <v>45967643</v>
      </c>
      <c r="S63" s="30"/>
      <c r="T63" s="43">
        <f>T57+T58+T59+T60+T61</f>
        <v>18627898</v>
      </c>
      <c r="U63" s="3"/>
      <c r="V63" s="43">
        <f>V57+V58+V59+V60+V61</f>
        <v>12241263</v>
      </c>
      <c r="W63" s="30"/>
      <c r="X63" s="43">
        <f>X57+X58+X59+X60+X61</f>
        <v>8399466</v>
      </c>
      <c r="Y63" s="30"/>
      <c r="Z63" s="43">
        <f>Z57+Z58+Z59+Z60+Z61</f>
        <v>8484061</v>
      </c>
      <c r="AA63" s="30"/>
      <c r="AB63" s="43">
        <f>AB57+AB58+AB59+AB60+AB61</f>
        <v>6424128</v>
      </c>
      <c r="AC63" s="30"/>
      <c r="AD63" s="43">
        <f>AD57+AD58+AD59+AD60+AD61</f>
        <v>8808630</v>
      </c>
      <c r="AE63" s="30"/>
      <c r="AF63" s="43">
        <f>AF57+AF58+AF59+AF60+AF61</f>
        <v>9761828</v>
      </c>
      <c r="AG63" s="30"/>
      <c r="AH63" s="43">
        <f>AH57+AH58+AH59+AH60+AH61</f>
        <v>8771086</v>
      </c>
      <c r="AI63" s="30"/>
      <c r="AJ63" s="43">
        <f>AJ57+AJ58+AJ59+AJ60+AJ61</f>
        <v>6910545</v>
      </c>
      <c r="AK63" s="30"/>
      <c r="AL63" s="43">
        <f>AL57+AL58+AL59+AL60+AL61</f>
        <v>4439892</v>
      </c>
      <c r="AM63" s="30"/>
      <c r="AN63" s="43">
        <f>AN57+AN58+AN59+AN60+AN61</f>
        <v>3498677</v>
      </c>
      <c r="AO63" s="30"/>
    </row>
    <row r="64" spans="1:41" s="2" customFormat="1" ht="12.75">
      <c r="A64" s="44" t="s">
        <v>45</v>
      </c>
      <c r="B64" s="45" t="s">
        <v>7</v>
      </c>
      <c r="C64" s="37"/>
      <c r="D64" s="40">
        <f>D63+D56</f>
        <v>92892060</v>
      </c>
      <c r="E64" s="37"/>
      <c r="F64" s="40">
        <f>F63+F56</f>
        <v>47600415</v>
      </c>
      <c r="G64" s="37"/>
      <c r="H64" s="40">
        <f>H63+H56</f>
        <v>50731562</v>
      </c>
      <c r="I64" s="37"/>
      <c r="J64" s="40">
        <f>J63+J56</f>
        <v>61605177</v>
      </c>
      <c r="K64" s="37"/>
      <c r="L64" s="40">
        <f>L63+L56</f>
        <v>60231068</v>
      </c>
      <c r="M64" s="41"/>
      <c r="N64" s="40">
        <f>N63+N56</f>
        <v>47099429</v>
      </c>
      <c r="O64" s="41"/>
      <c r="P64" s="40">
        <f>P63+P56</f>
        <v>80280066</v>
      </c>
      <c r="Q64" s="41"/>
      <c r="R64" s="40">
        <f>R63+R56</f>
        <v>62128655</v>
      </c>
      <c r="S64" s="30"/>
      <c r="T64" s="40">
        <f>T63+T56</f>
        <v>26560291</v>
      </c>
      <c r="U64" s="3"/>
      <c r="V64" s="40">
        <f>V63+V56</f>
        <v>16459535</v>
      </c>
      <c r="W64" s="30"/>
      <c r="X64" s="40">
        <f>X63+X56</f>
        <v>13153084</v>
      </c>
      <c r="Y64" s="30"/>
      <c r="Z64" s="40">
        <f>Z63+Z56</f>
        <v>11924432</v>
      </c>
      <c r="AA64" s="30"/>
      <c r="AB64" s="40">
        <f>AB63+AB56</f>
        <v>8519124</v>
      </c>
      <c r="AC64" s="30"/>
      <c r="AD64" s="40">
        <f>AD63+AD56</f>
        <v>8010561</v>
      </c>
      <c r="AE64" s="30"/>
      <c r="AF64" s="40">
        <f>AF63+AF56</f>
        <v>8698197</v>
      </c>
      <c r="AG64" s="30"/>
      <c r="AH64" s="40">
        <f>AH63+AH56</f>
        <v>8231385</v>
      </c>
      <c r="AI64" s="30"/>
      <c r="AJ64" s="40">
        <f>AJ63+AJ56</f>
        <v>7967541</v>
      </c>
      <c r="AK64" s="30"/>
      <c r="AL64" s="40">
        <f>AL63+AL56</f>
        <v>5772808</v>
      </c>
      <c r="AM64" s="30"/>
      <c r="AN64" s="40">
        <f>AN63+AN56</f>
        <v>4189987</v>
      </c>
      <c r="AO64" s="30"/>
    </row>
    <row r="65" spans="1:41" s="2" customFormat="1" ht="12.75">
      <c r="A65" s="46" t="s">
        <v>46</v>
      </c>
      <c r="B65" s="37"/>
      <c r="C65" s="47"/>
      <c r="D65" s="47"/>
      <c r="E65" s="47"/>
      <c r="F65" s="47"/>
      <c r="G65" s="47"/>
      <c r="H65" s="48"/>
      <c r="I65" s="47"/>
      <c r="J65" s="48"/>
      <c r="K65" s="47"/>
      <c r="L65" s="48"/>
      <c r="M65" s="48"/>
      <c r="N65" s="48"/>
      <c r="O65" s="48"/>
      <c r="P65" s="48"/>
      <c r="Q65" s="48"/>
      <c r="R65" s="48"/>
      <c r="S65" s="3"/>
      <c r="T65" s="41"/>
      <c r="U65" s="3"/>
      <c r="V65" s="48"/>
      <c r="W65" s="3"/>
      <c r="X65" s="48"/>
      <c r="Y65" s="3"/>
      <c r="Z65" s="48"/>
      <c r="AA65" s="3"/>
      <c r="AB65" s="48"/>
      <c r="AC65" s="3"/>
      <c r="AD65" s="48"/>
      <c r="AE65" s="3"/>
      <c r="AF65" s="48"/>
      <c r="AG65" s="3"/>
      <c r="AH65" s="48"/>
      <c r="AI65" s="3"/>
      <c r="AJ65" s="48"/>
      <c r="AK65" s="3"/>
      <c r="AL65" s="48"/>
      <c r="AM65" s="3"/>
      <c r="AN65" s="48"/>
      <c r="AO65" s="3"/>
    </row>
    <row r="66" spans="1:41" s="2" customFormat="1" ht="12.75">
      <c r="A66" s="46" t="s">
        <v>47</v>
      </c>
      <c r="B66" s="37"/>
      <c r="C66" s="47"/>
      <c r="D66" s="47"/>
      <c r="E66" s="47"/>
      <c r="F66" s="47"/>
      <c r="G66" s="47"/>
      <c r="H66" s="48"/>
      <c r="I66" s="47"/>
      <c r="J66" s="48"/>
      <c r="K66" s="47"/>
      <c r="L66" s="48"/>
      <c r="M66" s="48"/>
      <c r="N66" s="48"/>
      <c r="O66" s="48"/>
      <c r="P66" s="48"/>
      <c r="Q66" s="48"/>
      <c r="R66" s="48"/>
      <c r="S66" s="3"/>
      <c r="T66" s="41"/>
      <c r="U66" s="3"/>
      <c r="V66" s="48"/>
      <c r="W66" s="3"/>
      <c r="X66" s="48"/>
      <c r="Y66" s="3"/>
      <c r="Z66" s="48"/>
      <c r="AA66" s="3"/>
      <c r="AB66" s="48"/>
      <c r="AC66" s="3"/>
      <c r="AD66" s="48"/>
      <c r="AE66" s="3"/>
      <c r="AF66" s="48"/>
      <c r="AG66" s="3"/>
      <c r="AH66" s="48"/>
      <c r="AI66" s="3"/>
      <c r="AJ66" s="48"/>
      <c r="AK66" s="3"/>
      <c r="AL66" s="48"/>
      <c r="AM66" s="3"/>
      <c r="AN66" s="48"/>
      <c r="AO66" s="3"/>
    </row>
    <row r="67" spans="1:41" s="2" customFormat="1" ht="12.75">
      <c r="A67" s="39"/>
      <c r="B67" s="37"/>
      <c r="C67" s="37"/>
      <c r="D67" s="37"/>
      <c r="E67" s="37"/>
      <c r="F67" s="37"/>
      <c r="G67" s="37"/>
      <c r="H67" s="41"/>
      <c r="I67" s="37"/>
      <c r="J67" s="41"/>
      <c r="K67" s="37"/>
      <c r="L67" s="41"/>
      <c r="M67" s="37"/>
      <c r="N67" s="41"/>
      <c r="O67" s="41"/>
      <c r="P67" s="41"/>
      <c r="Q67" s="41"/>
      <c r="S67" s="3"/>
      <c r="U67" s="3"/>
      <c r="W67" s="3"/>
      <c r="Y67" s="3"/>
      <c r="AA67" s="3"/>
      <c r="AC67" s="3"/>
      <c r="AE67" s="3"/>
      <c r="AG67" s="3"/>
      <c r="AI67" s="3"/>
      <c r="AK67" s="3"/>
      <c r="AM67" s="3"/>
      <c r="AO67" s="3"/>
    </row>
    <row r="68" spans="1:41" s="2" customFormat="1" ht="15">
      <c r="A68" s="10" t="s">
        <v>48</v>
      </c>
      <c r="M68" s="4"/>
      <c r="S68" s="3"/>
      <c r="U68" s="3"/>
      <c r="W68" s="3"/>
      <c r="Y68" s="3"/>
      <c r="AA68" s="3"/>
      <c r="AC68" s="3"/>
      <c r="AE68" s="3"/>
      <c r="AG68" s="3"/>
      <c r="AI68" s="3"/>
      <c r="AK68" s="3"/>
      <c r="AM68" s="3"/>
      <c r="AO68" s="3"/>
    </row>
    <row r="69" spans="1:41" s="2" customFormat="1" ht="12.75">
      <c r="A69" s="26" t="s">
        <v>162</v>
      </c>
      <c r="M69" s="4"/>
      <c r="S69" s="3"/>
      <c r="U69" s="3"/>
      <c r="W69" s="3"/>
      <c r="Y69" s="3"/>
      <c r="AA69" s="3"/>
      <c r="AC69" s="3"/>
      <c r="AE69" s="3"/>
      <c r="AG69" s="3"/>
      <c r="AI69" s="3"/>
      <c r="AK69" s="3"/>
      <c r="AM69" s="3"/>
      <c r="AO69" s="3"/>
    </row>
    <row r="70" spans="1:41" s="17" customFormat="1" ht="12.75">
      <c r="A70" s="11"/>
      <c r="B70" s="12"/>
      <c r="C70" s="13"/>
      <c r="D70" s="14">
        <v>2004</v>
      </c>
      <c r="E70" s="13"/>
      <c r="F70" s="14">
        <v>2003</v>
      </c>
      <c r="G70" s="13"/>
      <c r="H70" s="14">
        <v>2002</v>
      </c>
      <c r="I70" s="13"/>
      <c r="J70" s="14">
        <v>2001</v>
      </c>
      <c r="K70" s="13"/>
      <c r="L70" s="14">
        <v>2000</v>
      </c>
      <c r="M70" s="13"/>
      <c r="N70" s="14">
        <v>1999</v>
      </c>
      <c r="O70" s="15"/>
      <c r="P70" s="14">
        <v>1998</v>
      </c>
      <c r="Q70" s="15"/>
      <c r="R70" s="14">
        <v>1997</v>
      </c>
      <c r="S70" s="16"/>
      <c r="T70" s="14">
        <v>1996</v>
      </c>
      <c r="U70" s="16"/>
      <c r="V70" s="14">
        <v>1995</v>
      </c>
      <c r="W70" s="16"/>
      <c r="X70" s="14">
        <v>1994</v>
      </c>
      <c r="Y70" s="16"/>
      <c r="Z70" s="14">
        <v>1993</v>
      </c>
      <c r="AA70" s="16"/>
      <c r="AB70" s="14">
        <v>1992</v>
      </c>
      <c r="AC70" s="16"/>
      <c r="AD70" s="14">
        <v>1991</v>
      </c>
      <c r="AE70" s="16"/>
      <c r="AF70" s="14">
        <v>1990</v>
      </c>
      <c r="AG70" s="16"/>
      <c r="AH70" s="14">
        <v>1989</v>
      </c>
      <c r="AI70" s="16"/>
      <c r="AJ70" s="14">
        <v>1988</v>
      </c>
      <c r="AK70" s="16"/>
      <c r="AL70" s="14">
        <v>1987</v>
      </c>
      <c r="AM70" s="16"/>
      <c r="AN70" s="14">
        <v>1986</v>
      </c>
      <c r="AO70" s="16"/>
    </row>
    <row r="71" spans="1:41" s="2" customFormat="1" ht="14.25">
      <c r="A71" s="2" t="s">
        <v>49</v>
      </c>
      <c r="B71" s="2" t="s">
        <v>50</v>
      </c>
      <c r="D71" s="29">
        <v>4194859</v>
      </c>
      <c r="F71" s="29">
        <v>2538804</v>
      </c>
      <c r="H71" s="29">
        <v>1944384</v>
      </c>
      <c r="J71" s="29">
        <v>1943251</v>
      </c>
      <c r="L71" s="29">
        <v>1993125</v>
      </c>
      <c r="M71" s="4"/>
      <c r="N71" s="29">
        <v>1911710</v>
      </c>
      <c r="O71" s="29"/>
      <c r="P71" s="29">
        <v>2602485</v>
      </c>
      <c r="Q71" s="29"/>
      <c r="R71" s="29">
        <v>2088795</v>
      </c>
      <c r="S71" s="30"/>
      <c r="T71" s="29">
        <v>981554</v>
      </c>
      <c r="U71" s="3"/>
      <c r="V71" s="29">
        <v>597861</v>
      </c>
      <c r="W71" s="30"/>
      <c r="X71" s="29">
        <v>460998</v>
      </c>
      <c r="Y71" s="30"/>
      <c r="Z71" s="29">
        <v>316417</v>
      </c>
      <c r="AA71" s="30"/>
      <c r="AB71" s="29">
        <v>230330</v>
      </c>
      <c r="AC71" s="30"/>
      <c r="AD71" s="29">
        <v>213655</v>
      </c>
      <c r="AE71" s="30"/>
      <c r="AF71" s="29">
        <v>194464</v>
      </c>
      <c r="AG71" s="30"/>
      <c r="AH71" s="29">
        <v>114401</v>
      </c>
      <c r="AI71" s="30"/>
      <c r="AJ71" s="29">
        <v>97797</v>
      </c>
      <c r="AK71" s="30"/>
      <c r="AL71" s="29">
        <v>60073</v>
      </c>
      <c r="AM71" s="30"/>
      <c r="AN71" s="29">
        <v>75033</v>
      </c>
      <c r="AO71" s="30"/>
    </row>
    <row r="72" spans="1:41" s="2" customFormat="1" ht="14.25">
      <c r="A72" s="2" t="s">
        <v>119</v>
      </c>
      <c r="B72" s="2" t="s">
        <v>50</v>
      </c>
      <c r="D72" s="29">
        <v>454582</v>
      </c>
      <c r="F72" s="29">
        <v>266008</v>
      </c>
      <c r="H72" s="29">
        <v>262632</v>
      </c>
      <c r="J72" s="29">
        <v>344618</v>
      </c>
      <c r="L72" s="29">
        <v>143271</v>
      </c>
      <c r="M72" s="4"/>
      <c r="N72" s="29">
        <v>98370</v>
      </c>
      <c r="O72" s="29"/>
      <c r="P72" s="29">
        <v>76942</v>
      </c>
      <c r="Q72" s="29"/>
      <c r="R72" s="29">
        <v>116354</v>
      </c>
      <c r="S72" s="30"/>
      <c r="T72" s="29">
        <v>69186</v>
      </c>
      <c r="U72" s="3"/>
      <c r="V72" s="29"/>
      <c r="W72" s="30"/>
      <c r="X72" s="29"/>
      <c r="Y72" s="30"/>
      <c r="Z72" s="29"/>
      <c r="AA72" s="30"/>
      <c r="AB72" s="29"/>
      <c r="AC72" s="30"/>
      <c r="AD72" s="29"/>
      <c r="AE72" s="30"/>
      <c r="AF72" s="29"/>
      <c r="AG72" s="30"/>
      <c r="AH72" s="29"/>
      <c r="AI72" s="30"/>
      <c r="AJ72" s="29"/>
      <c r="AK72" s="30"/>
      <c r="AL72" s="29"/>
      <c r="AM72" s="30"/>
      <c r="AN72" s="29"/>
      <c r="AO72" s="30"/>
    </row>
    <row r="73" spans="1:41" s="2" customFormat="1" ht="12.75">
      <c r="A73" s="2" t="s">
        <v>120</v>
      </c>
      <c r="B73" s="2" t="s">
        <v>50</v>
      </c>
      <c r="D73" s="29">
        <v>4675751</v>
      </c>
      <c r="F73" s="29">
        <v>2811968</v>
      </c>
      <c r="H73" s="29">
        <v>2495480</v>
      </c>
      <c r="J73" s="29">
        <v>2569471</v>
      </c>
      <c r="L73" s="29">
        <v>2413663</v>
      </c>
      <c r="M73" s="4"/>
      <c r="N73" s="29">
        <v>1998074</v>
      </c>
      <c r="O73" s="29"/>
      <c r="P73" s="29">
        <v>2901137</v>
      </c>
      <c r="Q73" s="29"/>
      <c r="R73" s="29">
        <v>2265509</v>
      </c>
      <c r="S73" s="30"/>
      <c r="T73" s="29">
        <v>1155906</v>
      </c>
      <c r="U73" s="3"/>
      <c r="V73" s="29">
        <v>745006</v>
      </c>
      <c r="W73" s="30"/>
      <c r="X73" s="29">
        <v>539037</v>
      </c>
      <c r="Y73" s="30"/>
      <c r="Z73" s="29">
        <v>394982</v>
      </c>
      <c r="AA73" s="30"/>
      <c r="AB73" s="29">
        <v>240765</v>
      </c>
      <c r="AC73" s="30"/>
      <c r="AD73" s="29">
        <v>187258</v>
      </c>
      <c r="AE73" s="30"/>
      <c r="AF73" s="29">
        <v>185789</v>
      </c>
      <c r="AG73" s="30"/>
      <c r="AH73" s="29">
        <v>184072</v>
      </c>
      <c r="AI73" s="30"/>
      <c r="AJ73" s="29">
        <v>146568</v>
      </c>
      <c r="AK73" s="30"/>
      <c r="AL73" s="29">
        <v>73389</v>
      </c>
      <c r="AM73" s="30"/>
      <c r="AN73" s="29">
        <v>59384</v>
      </c>
      <c r="AO73" s="30"/>
    </row>
    <row r="74" spans="1:41" s="2" customFormat="1" ht="14.25">
      <c r="A74" s="2" t="s">
        <v>121</v>
      </c>
      <c r="B74" s="2" t="s">
        <v>50</v>
      </c>
      <c r="D74" s="49"/>
      <c r="F74" s="49">
        <f>F73/F77</f>
        <v>29.004610671590218</v>
      </c>
      <c r="H74" s="49">
        <f>H73/H77</f>
        <v>28.92706449668475</v>
      </c>
      <c r="J74" s="49">
        <f>J73/J77</f>
        <v>36.339183685014426</v>
      </c>
      <c r="L74" s="49">
        <f>L73/L77</f>
        <v>51.6744738701321</v>
      </c>
      <c r="M74" s="20"/>
      <c r="N74" s="49">
        <f>N73/N77</f>
        <v>29.65425429288057</v>
      </c>
      <c r="O74" s="49"/>
      <c r="P74" s="49">
        <f>P73/P77</f>
        <v>37.97597978898867</v>
      </c>
      <c r="Q74" s="49"/>
      <c r="R74" s="49">
        <f>R73/R77</f>
        <v>38.94567739939145</v>
      </c>
      <c r="S74" s="3"/>
      <c r="T74" s="49">
        <f>T73/T77</f>
        <v>31.539905590875605</v>
      </c>
      <c r="U74" s="3"/>
      <c r="V74" s="49">
        <f>V73/V77</f>
        <v>32.03362428516146</v>
      </c>
      <c r="W74" s="3"/>
      <c r="X74" s="49">
        <f>X73/X77</f>
        <v>30.62188263364199</v>
      </c>
      <c r="Y74" s="3"/>
      <c r="Z74" s="49">
        <f>Z73/Z77</f>
        <v>24.504125566102115</v>
      </c>
      <c r="AA74" s="3"/>
      <c r="AB74" s="49">
        <f>AB73/AB77</f>
        <v>18.86281729865246</v>
      </c>
      <c r="AC74" s="3"/>
      <c r="AD74" s="49">
        <f>AD73/AD77</f>
        <v>18.219303366413698</v>
      </c>
      <c r="AE74" s="3"/>
      <c r="AF74" s="49">
        <f>AF73/AF77</f>
        <v>16.911432732568723</v>
      </c>
      <c r="AG74" s="3"/>
      <c r="AH74" s="49">
        <f>AH73/AH77</f>
        <v>18.587498737756235</v>
      </c>
      <c r="AI74" s="3"/>
      <c r="AJ74" s="49">
        <f>AJ73/AJ77</f>
        <v>18.995334370139968</v>
      </c>
      <c r="AK74" s="3"/>
      <c r="AL74" s="49">
        <f>AL73/AL77</f>
        <v>9.712678665960826</v>
      </c>
      <c r="AM74" s="3"/>
      <c r="AN74" s="49">
        <f>AN73/AN77</f>
        <v>9.442518683415488</v>
      </c>
      <c r="AO74" s="3"/>
    </row>
    <row r="75" spans="1:41" s="2" customFormat="1" ht="12.75">
      <c r="A75" s="2" t="s">
        <v>102</v>
      </c>
      <c r="B75" s="2" t="s">
        <v>50</v>
      </c>
      <c r="D75" s="29">
        <f>D73/D78</f>
        <v>355841.01978691015</v>
      </c>
      <c r="F75" s="29">
        <f>F73/F78</f>
        <v>360508.71794871794</v>
      </c>
      <c r="H75" s="29">
        <f>H73/H78</f>
        <v>315883.5443037975</v>
      </c>
      <c r="J75" s="29">
        <f>J73/J78</f>
        <v>291985.3409090909</v>
      </c>
      <c r="L75" s="29">
        <f>L73/L78</f>
        <v>287340.8333333333</v>
      </c>
      <c r="M75" s="28"/>
      <c r="N75" s="29">
        <f>N73/N78</f>
        <v>219568.57142857145</v>
      </c>
      <c r="O75" s="29"/>
      <c r="P75" s="29">
        <f>P73/P78</f>
        <v>233962.66129032258</v>
      </c>
      <c r="Q75" s="29"/>
      <c r="R75" s="29">
        <f>R73/R78</f>
        <v>182702.33870967742</v>
      </c>
      <c r="S75" s="3"/>
      <c r="T75" s="29">
        <f>T73/T78</f>
        <v>169986.17647058825</v>
      </c>
      <c r="U75" s="3"/>
      <c r="V75" s="29">
        <f>V73/V78</f>
        <v>135455.63636363635</v>
      </c>
      <c r="W75" s="3"/>
      <c r="X75" s="29">
        <f>X73/X78</f>
        <v>105693.52941176471</v>
      </c>
      <c r="Y75" s="3"/>
      <c r="Z75" s="29">
        <f>Z73/Z78</f>
        <v>78996.4</v>
      </c>
      <c r="AA75" s="3"/>
      <c r="AB75" s="29">
        <f>AB73/AB78</f>
        <v>58723.17073170732</v>
      </c>
      <c r="AC75" s="3"/>
      <c r="AD75" s="29">
        <f>AD73/AD78</f>
        <v>50610.270270270266</v>
      </c>
      <c r="AE75" s="3"/>
      <c r="AF75" s="29">
        <f>AF73/AF78</f>
        <v>45314.390243902446</v>
      </c>
      <c r="AG75" s="3"/>
      <c r="AH75" s="29">
        <f>AH73/AH78</f>
        <v>44895.60975609756</v>
      </c>
      <c r="AI75" s="3"/>
      <c r="AJ75" s="29">
        <f>AJ73/AJ78</f>
        <v>39612.97297297297</v>
      </c>
      <c r="AK75" s="3"/>
      <c r="AL75" s="29">
        <f>AL73/AL78</f>
        <v>23673.870967741936</v>
      </c>
      <c r="AM75" s="3"/>
      <c r="AN75" s="29">
        <f>AN73/AN78</f>
        <v>19156.129032258064</v>
      </c>
      <c r="AO75" s="3"/>
    </row>
    <row r="76" spans="1:41" s="2" customFormat="1" ht="14.25">
      <c r="A76" s="2" t="s">
        <v>122</v>
      </c>
      <c r="B76" s="2" t="s">
        <v>51</v>
      </c>
      <c r="D76" s="29"/>
      <c r="F76" s="29">
        <v>43529</v>
      </c>
      <c r="H76" s="29">
        <v>37944</v>
      </c>
      <c r="J76" s="29">
        <v>42364</v>
      </c>
      <c r="L76" s="29">
        <v>39130</v>
      </c>
      <c r="M76" s="4"/>
      <c r="N76" s="29">
        <v>39654</v>
      </c>
      <c r="O76" s="29"/>
      <c r="P76" s="29">
        <v>58119</v>
      </c>
      <c r="Q76" s="29"/>
      <c r="R76" s="29">
        <v>47000</v>
      </c>
      <c r="S76" s="30"/>
      <c r="T76" s="29">
        <v>26610</v>
      </c>
      <c r="U76" s="3"/>
      <c r="V76" s="29">
        <v>18483</v>
      </c>
      <c r="W76" s="30"/>
      <c r="X76" s="29">
        <v>19097</v>
      </c>
      <c r="Y76" s="30"/>
      <c r="Z76" s="29">
        <v>16205</v>
      </c>
      <c r="AA76" s="30"/>
      <c r="AB76" s="29">
        <v>12256</v>
      </c>
      <c r="AC76" s="30"/>
      <c r="AD76" s="29">
        <v>11225</v>
      </c>
      <c r="AE76" s="30"/>
      <c r="AF76" s="29">
        <v>11333</v>
      </c>
      <c r="AG76" s="30"/>
      <c r="AH76" s="29">
        <v>11049</v>
      </c>
      <c r="AI76" s="30"/>
      <c r="AJ76" s="29">
        <v>8023</v>
      </c>
      <c r="AK76" s="30"/>
      <c r="AL76" s="29">
        <v>8127</v>
      </c>
      <c r="AM76" s="30"/>
      <c r="AN76" s="29">
        <v>7353</v>
      </c>
      <c r="AO76" s="30"/>
    </row>
    <row r="77" spans="1:41" s="2" customFormat="1" ht="14.25">
      <c r="A77" s="2" t="s">
        <v>52</v>
      </c>
      <c r="B77" s="2" t="s">
        <v>51</v>
      </c>
      <c r="D77" s="29"/>
      <c r="F77" s="29">
        <v>96949</v>
      </c>
      <c r="H77" s="29">
        <v>86268</v>
      </c>
      <c r="J77" s="29">
        <v>70708</v>
      </c>
      <c r="L77" s="29">
        <v>46709</v>
      </c>
      <c r="M77" s="4"/>
      <c r="N77" s="29">
        <v>67379</v>
      </c>
      <c r="O77" s="29"/>
      <c r="P77" s="29">
        <v>76394</v>
      </c>
      <c r="Q77" s="29"/>
      <c r="R77" s="29">
        <v>58171</v>
      </c>
      <c r="S77" s="30"/>
      <c r="T77" s="29">
        <v>36649</v>
      </c>
      <c r="U77" s="3"/>
      <c r="V77" s="29">
        <v>23257</v>
      </c>
      <c r="W77" s="30"/>
      <c r="X77" s="29">
        <v>17603</v>
      </c>
      <c r="Y77" s="30"/>
      <c r="Z77" s="29">
        <v>16119</v>
      </c>
      <c r="AA77" s="30"/>
      <c r="AB77" s="29">
        <v>12764</v>
      </c>
      <c r="AC77" s="30"/>
      <c r="AD77" s="29">
        <v>10278</v>
      </c>
      <c r="AE77" s="30"/>
      <c r="AF77" s="29">
        <v>10986</v>
      </c>
      <c r="AG77" s="30"/>
      <c r="AH77" s="29">
        <v>9903</v>
      </c>
      <c r="AI77" s="30"/>
      <c r="AJ77" s="29">
        <v>7716</v>
      </c>
      <c r="AK77" s="30"/>
      <c r="AL77" s="29">
        <v>7556</v>
      </c>
      <c r="AM77" s="30"/>
      <c r="AN77" s="29">
        <v>6289</v>
      </c>
      <c r="AO77" s="30"/>
    </row>
    <row r="78" spans="1:41" s="2" customFormat="1" ht="12.75">
      <c r="A78" s="2" t="s">
        <v>53</v>
      </c>
      <c r="D78" s="50">
        <v>13.14</v>
      </c>
      <c r="F78" s="50">
        <v>7.8</v>
      </c>
      <c r="H78" s="2">
        <v>7.9</v>
      </c>
      <c r="J78" s="2">
        <v>8.8</v>
      </c>
      <c r="L78" s="2">
        <v>8.4</v>
      </c>
      <c r="M78" s="4"/>
      <c r="N78" s="2">
        <v>9.1</v>
      </c>
      <c r="P78" s="2">
        <v>12.4</v>
      </c>
      <c r="R78" s="50">
        <v>12.4</v>
      </c>
      <c r="S78" s="51"/>
      <c r="T78" s="50">
        <v>6.8</v>
      </c>
      <c r="U78" s="3"/>
      <c r="V78" s="50">
        <v>5.5</v>
      </c>
      <c r="W78" s="51"/>
      <c r="X78" s="50">
        <v>5.1</v>
      </c>
      <c r="Y78" s="51"/>
      <c r="Z78" s="50">
        <v>5</v>
      </c>
      <c r="AA78" s="51"/>
      <c r="AB78" s="50">
        <v>4.1</v>
      </c>
      <c r="AC78" s="51"/>
      <c r="AD78" s="50">
        <v>3.7</v>
      </c>
      <c r="AE78" s="51"/>
      <c r="AF78" s="50">
        <v>4.1</v>
      </c>
      <c r="AG78" s="51"/>
      <c r="AH78" s="50">
        <v>4.1</v>
      </c>
      <c r="AI78" s="51"/>
      <c r="AJ78" s="50">
        <v>3.7</v>
      </c>
      <c r="AK78" s="51"/>
      <c r="AL78" s="50">
        <v>3.1</v>
      </c>
      <c r="AM78" s="51"/>
      <c r="AN78" s="50">
        <v>3.1</v>
      </c>
      <c r="AO78" s="51"/>
    </row>
    <row r="79" spans="1:41" s="2" customFormat="1" ht="14.25">
      <c r="A79" s="2" t="s">
        <v>123</v>
      </c>
      <c r="D79" s="52">
        <v>1.17</v>
      </c>
      <c r="F79" s="53">
        <v>1.16</v>
      </c>
      <c r="H79" s="53">
        <v>1.13</v>
      </c>
      <c r="J79" s="52">
        <v>1.18</v>
      </c>
      <c r="L79" s="53">
        <v>1.19</v>
      </c>
      <c r="M79" s="4"/>
      <c r="N79" s="53">
        <v>1.19</v>
      </c>
      <c r="P79" s="2">
        <v>1.22</v>
      </c>
      <c r="R79" s="53">
        <v>1.16</v>
      </c>
      <c r="S79" s="54"/>
      <c r="T79" s="53">
        <v>1.2</v>
      </c>
      <c r="U79" s="3"/>
      <c r="V79" s="53">
        <v>1.13</v>
      </c>
      <c r="W79" s="54"/>
      <c r="X79" s="53">
        <v>1.08</v>
      </c>
      <c r="Y79" s="54"/>
      <c r="Z79" s="53"/>
      <c r="AA79" s="54"/>
      <c r="AB79" s="53"/>
      <c r="AC79" s="54"/>
      <c r="AD79" s="53"/>
      <c r="AE79" s="54"/>
      <c r="AF79" s="53"/>
      <c r="AG79" s="54"/>
      <c r="AH79" s="53"/>
      <c r="AI79" s="54"/>
      <c r="AJ79" s="53"/>
      <c r="AK79" s="54"/>
      <c r="AL79" s="53"/>
      <c r="AM79" s="54"/>
      <c r="AN79" s="53"/>
      <c r="AO79" s="54"/>
    </row>
    <row r="80" spans="1:41" s="2" customFormat="1" ht="12.75">
      <c r="A80" t="s">
        <v>107</v>
      </c>
      <c r="B80" s="2" t="s">
        <v>7</v>
      </c>
      <c r="D80" s="52">
        <f>D17/D71</f>
        <v>17.96875818710474</v>
      </c>
      <c r="F80" s="52">
        <f>F17/F71</f>
        <v>16.962647372542346</v>
      </c>
      <c r="H80" s="52">
        <f>H17/H71</f>
        <v>16.40035918830848</v>
      </c>
      <c r="J80" s="52">
        <f>J17/J71</f>
        <v>18.649626322075736</v>
      </c>
      <c r="L80" s="52">
        <f>L17/L71</f>
        <v>25.380787958607716</v>
      </c>
      <c r="M80" s="4"/>
      <c r="N80" s="52">
        <f>N17/N71</f>
        <v>22.534152669599468</v>
      </c>
      <c r="P80" s="52">
        <f>P17/P71</f>
        <v>20.546844650401443</v>
      </c>
      <c r="R80" s="52">
        <f>R17/R71</f>
        <v>21.028480535428322</v>
      </c>
      <c r="S80" s="54"/>
      <c r="T80" s="52">
        <f>T17/T71</f>
        <v>19.808652402211187</v>
      </c>
      <c r="U80" s="3"/>
      <c r="V80" s="52">
        <f>V17/V71</f>
        <v>22.013755705757692</v>
      </c>
      <c r="W80" s="54"/>
      <c r="X80" s="52">
        <f>X17/X71</f>
        <v>27.26905105878984</v>
      </c>
      <c r="Y80" s="54"/>
      <c r="Z80" s="52">
        <f>Z17/Z71</f>
        <v>28.620548200633973</v>
      </c>
      <c r="AA80" s="54"/>
      <c r="AB80" s="52">
        <f>AB17/AB71</f>
        <v>29.584587331220423</v>
      </c>
      <c r="AC80" s="54"/>
      <c r="AD80" s="52">
        <f>AD17/AD71</f>
        <v>28.495368701879197</v>
      </c>
      <c r="AE80" s="54"/>
      <c r="AF80" s="52">
        <f>AF17/AF71</f>
        <v>29.555789246338655</v>
      </c>
      <c r="AG80" s="54"/>
      <c r="AH80" s="52">
        <f>AH17/AH71</f>
        <v>32.6250906897667</v>
      </c>
      <c r="AI80" s="54"/>
      <c r="AJ80" s="52">
        <f>AJ17/AJ71</f>
        <v>37.71999141077947</v>
      </c>
      <c r="AK80" s="54"/>
      <c r="AL80" s="52">
        <f>AL17/AL71</f>
        <v>40.35040700481081</v>
      </c>
      <c r="AM80" s="54"/>
      <c r="AN80" s="52">
        <f>AN17/AN71</f>
        <v>35.37796702784108</v>
      </c>
      <c r="AO80" s="54"/>
    </row>
    <row r="81" spans="1:41" s="2" customFormat="1" ht="12.75">
      <c r="A81" t="s">
        <v>108</v>
      </c>
      <c r="B81" s="2" t="s">
        <v>7</v>
      </c>
      <c r="D81" s="52">
        <f>D18/D72</f>
        <v>18.90157111368246</v>
      </c>
      <c r="F81" s="52">
        <f>F18/F72</f>
        <v>17.745349763916874</v>
      </c>
      <c r="H81" s="52">
        <f>H18/H72</f>
        <v>14.361966553961437</v>
      </c>
      <c r="J81" s="52">
        <f>J18/J72</f>
        <v>17.216523803167565</v>
      </c>
      <c r="L81" s="52">
        <f>L18/L72</f>
        <v>26.071689316051398</v>
      </c>
      <c r="M81" s="4"/>
      <c r="N81" s="52">
        <f>N18/N72</f>
        <v>26.51392701026736</v>
      </c>
      <c r="P81" s="52">
        <f>P18/P72</f>
        <v>20.723376049491826</v>
      </c>
      <c r="R81" s="52">
        <f>R18/R72</f>
        <v>19.203714526359214</v>
      </c>
      <c r="S81" s="54"/>
      <c r="T81" s="52">
        <f>T18/T72</f>
        <v>21.329893331020727</v>
      </c>
      <c r="U81" s="3"/>
      <c r="V81" s="52"/>
      <c r="W81" s="54"/>
      <c r="X81" s="52"/>
      <c r="Y81" s="54"/>
      <c r="Z81" s="52"/>
      <c r="AA81" s="54"/>
      <c r="AB81" s="52"/>
      <c r="AC81" s="54"/>
      <c r="AD81" s="52"/>
      <c r="AE81" s="54"/>
      <c r="AF81" s="52"/>
      <c r="AG81" s="54"/>
      <c r="AH81" s="52"/>
      <c r="AI81" s="54"/>
      <c r="AJ81" s="52"/>
      <c r="AK81" s="54"/>
      <c r="AL81" s="52"/>
      <c r="AM81" s="54"/>
      <c r="AN81" s="52"/>
      <c r="AO81" s="54"/>
    </row>
    <row r="82" spans="1:41" s="2" customFormat="1" ht="12.75">
      <c r="A82" t="s">
        <v>109</v>
      </c>
      <c r="B82" s="2" t="s">
        <v>7</v>
      </c>
      <c r="D82" s="52">
        <f>(D17+D18)/(D71+D72)</f>
        <v>18.05996054149305</v>
      </c>
      <c r="F82" s="52">
        <f>(F17+F18)/(F71+F72)</f>
        <v>17.036878764066895</v>
      </c>
      <c r="H82" s="52">
        <f>(H17+H18)/(H71+H72)</f>
        <v>16.15779314694592</v>
      </c>
      <c r="J82" s="52">
        <f>(J17+J18)/(J71+J72)</f>
        <v>18.43376041198163</v>
      </c>
      <c r="L82" s="52">
        <f>(L17+L18)/(L71+L72)</f>
        <v>25.427121189142838</v>
      </c>
      <c r="M82" s="4"/>
      <c r="N82" s="52">
        <f>(N17+N18)/(N71+N72)</f>
        <v>22.728916262039323</v>
      </c>
      <c r="P82" s="52">
        <f>(P17+P18)/(P71+P72)</f>
        <v>20.55191389800879</v>
      </c>
      <c r="R82" s="52">
        <f>(R17+R18)/(R71+R72)</f>
        <v>20.9321973254415</v>
      </c>
      <c r="S82" s="54"/>
      <c r="T82" s="52">
        <f>(T17+T18)/(T71+T72)</f>
        <v>19.90881854692883</v>
      </c>
      <c r="U82" s="3"/>
      <c r="V82" s="52">
        <f>(V17+V18)/(V71+V72)</f>
        <v>22.62554506816802</v>
      </c>
      <c r="W82" s="54"/>
      <c r="X82" s="52">
        <f>(X17+X18)/(X71+X72)</f>
        <v>27.26905105878984</v>
      </c>
      <c r="Y82" s="54"/>
      <c r="Z82" s="52">
        <f>(Z17+Z18)/(Z71+Z72)</f>
        <v>28.620548200633973</v>
      </c>
      <c r="AA82" s="54"/>
      <c r="AB82" s="52">
        <f>(AB17+AB18)/(AB71+AB72)</f>
        <v>29.584587331220423</v>
      </c>
      <c r="AC82" s="54"/>
      <c r="AD82" s="52">
        <f>(AD17+AD18)/(AD71+AD72)</f>
        <v>28.495368701879197</v>
      </c>
      <c r="AE82" s="54"/>
      <c r="AF82" s="52">
        <f>(AF17+AF18)/(AF71+AF72)</f>
        <v>29.555789246338655</v>
      </c>
      <c r="AG82" s="54"/>
      <c r="AH82" s="52">
        <f>(AH17+AH18)/(AH71+AH72)</f>
        <v>32.6250906897667</v>
      </c>
      <c r="AI82" s="54"/>
      <c r="AJ82" s="52">
        <f>(AJ17+AJ18)/(AJ71+AJ72)</f>
        <v>37.71999141077947</v>
      </c>
      <c r="AK82" s="54"/>
      <c r="AL82" s="52">
        <f>(AL17+AL18)/(AL71+AL72)</f>
        <v>40.35040700481081</v>
      </c>
      <c r="AM82" s="54"/>
      <c r="AN82" s="52">
        <f>(AN17+AN18)/(AN71+AN72)</f>
        <v>35.37796702784108</v>
      </c>
      <c r="AO82" s="54"/>
    </row>
    <row r="83" spans="1:41" s="2" customFormat="1" ht="12.75">
      <c r="A83" s="2" t="s">
        <v>54</v>
      </c>
      <c r="B83" s="2" t="s">
        <v>7</v>
      </c>
      <c r="D83" s="29">
        <f>D17+D18+D26+D27</f>
        <v>84110125</v>
      </c>
      <c r="F83" s="29">
        <f>F17+F18+F26+F27</f>
        <v>47487412</v>
      </c>
      <c r="H83" s="29">
        <f>H17+H18+H26+H27</f>
        <v>39244187</v>
      </c>
      <c r="J83" s="29">
        <f>J17+J18+J26+J27</f>
        <v>44862645</v>
      </c>
      <c r="L83" s="29">
        <f>L17+L18+L26+L27</f>
        <v>57228842</v>
      </c>
      <c r="M83" s="28"/>
      <c r="N83" s="29">
        <f>N17+N18+N26+N27</f>
        <v>45954111</v>
      </c>
      <c r="O83" s="29"/>
      <c r="P83" s="29">
        <f>P17+P18+P26+P27</f>
        <v>57906652</v>
      </c>
      <c r="Q83" s="29"/>
      <c r="R83" s="29">
        <f>R17+R18+R26+R27</f>
        <v>45267882</v>
      </c>
      <c r="S83" s="3"/>
      <c r="T83" s="29">
        <f>T17+T18+T26+T27</f>
        <v>21520316</v>
      </c>
      <c r="U83" s="3"/>
      <c r="V83" s="29">
        <f>V17+V18+V26+V27</f>
        <v>16404703</v>
      </c>
      <c r="W83" s="3"/>
      <c r="X83" s="29">
        <f>X17+X18+X26+X27</f>
        <v>14284647</v>
      </c>
      <c r="Y83" s="3"/>
      <c r="Z83" s="29">
        <f>Z17+Z18+Z26+Z27</f>
        <v>10790979</v>
      </c>
      <c r="AA83" s="3"/>
      <c r="AB83" s="29">
        <f>AB17+AB18+AB26+AB27</f>
        <v>7034401</v>
      </c>
      <c r="AC83" s="3"/>
      <c r="AD83" s="29">
        <f>AD17+AD18+AD26+AD27</f>
        <v>5421967</v>
      </c>
      <c r="AE83" s="3"/>
      <c r="AF83" s="29">
        <f>AF17+AF18+AF26+AF27</f>
        <v>5489994</v>
      </c>
      <c r="AG83" s="3"/>
      <c r="AH83" s="29">
        <f>AH17+AH18+AH26+AH27</f>
        <v>4990224</v>
      </c>
      <c r="AI83" s="3"/>
      <c r="AJ83" s="29">
        <f>AJ17+AJ18+AJ26+AJ27</f>
        <v>5011891</v>
      </c>
      <c r="AK83" s="3"/>
      <c r="AL83" s="29">
        <f>AL17+AL18+AL26+AL27</f>
        <v>2899540</v>
      </c>
      <c r="AM83" s="3"/>
      <c r="AN83" s="29">
        <f>AN17+AN18+AN26+AN27</f>
        <v>2377870</v>
      </c>
      <c r="AO83" s="3"/>
    </row>
    <row r="84" spans="1:41" s="2" customFormat="1" ht="12.75">
      <c r="A84" s="2" t="s">
        <v>124</v>
      </c>
      <c r="B84" s="2" t="s">
        <v>7</v>
      </c>
      <c r="D84" s="29">
        <f>D83/D78</f>
        <v>6401074.9619482495</v>
      </c>
      <c r="F84" s="29">
        <f>F83/F78</f>
        <v>6088129.743589744</v>
      </c>
      <c r="H84" s="29">
        <f>H83/H78</f>
        <v>4967618.607594936</v>
      </c>
      <c r="J84" s="29">
        <f>J83/J78</f>
        <v>5098027.840909091</v>
      </c>
      <c r="L84" s="29">
        <f>L83/L78</f>
        <v>6812957.380952381</v>
      </c>
      <c r="M84" s="28"/>
      <c r="N84" s="29">
        <f>N83/N78</f>
        <v>5049902.307692308</v>
      </c>
      <c r="O84" s="29"/>
      <c r="P84" s="29">
        <f>P83/P78</f>
        <v>4669891.29032258</v>
      </c>
      <c r="Q84" s="29"/>
      <c r="R84" s="29">
        <f>R83/R78</f>
        <v>3650635.64516129</v>
      </c>
      <c r="S84" s="3"/>
      <c r="T84" s="29">
        <f>T83/T78</f>
        <v>3164752.3529411764</v>
      </c>
      <c r="U84" s="3"/>
      <c r="V84" s="29">
        <f>V83/V78</f>
        <v>2982673.272727273</v>
      </c>
      <c r="W84" s="3"/>
      <c r="X84" s="29">
        <f>X83/X78</f>
        <v>2800911.1764705884</v>
      </c>
      <c r="Y84" s="3"/>
      <c r="Z84" s="29">
        <f>Z83/Z78</f>
        <v>2158195.8</v>
      </c>
      <c r="AA84" s="3"/>
      <c r="AB84" s="29">
        <f>AB83/AB78</f>
        <v>1715707.5609756098</v>
      </c>
      <c r="AC84" s="3"/>
      <c r="AD84" s="29">
        <f>AD83/AD78</f>
        <v>1465396.4864864864</v>
      </c>
      <c r="AE84" s="3"/>
      <c r="AF84" s="29">
        <f>AF83/AF78</f>
        <v>1339022.9268292685</v>
      </c>
      <c r="AG84" s="3"/>
      <c r="AH84" s="29">
        <f>AH83/AH78</f>
        <v>1217127.8048780488</v>
      </c>
      <c r="AI84" s="3"/>
      <c r="AJ84" s="29">
        <f>AJ83/AJ78</f>
        <v>1354565.1351351351</v>
      </c>
      <c r="AK84" s="3"/>
      <c r="AL84" s="29">
        <f>AL83/AL78</f>
        <v>935335.4838709678</v>
      </c>
      <c r="AM84" s="3"/>
      <c r="AN84" s="29">
        <f>AN83/AN78</f>
        <v>767054.8387096775</v>
      </c>
      <c r="AO84" s="3"/>
    </row>
    <row r="85" spans="1:41" s="2" customFormat="1" ht="12.75">
      <c r="A85" s="2" t="s">
        <v>55</v>
      </c>
      <c r="B85" s="2" t="s">
        <v>7</v>
      </c>
      <c r="D85" s="29">
        <v>675137</v>
      </c>
      <c r="F85" s="29">
        <v>356364</v>
      </c>
      <c r="H85" s="29">
        <v>781213</v>
      </c>
      <c r="J85" s="29">
        <v>1018423</v>
      </c>
      <c r="L85" s="29">
        <v>1034616</v>
      </c>
      <c r="M85" s="4"/>
      <c r="N85" s="29">
        <v>646973</v>
      </c>
      <c r="O85" s="29"/>
      <c r="P85" s="29">
        <v>1323644</v>
      </c>
      <c r="Q85" s="29"/>
      <c r="R85" s="29">
        <v>867220</v>
      </c>
      <c r="S85" s="30"/>
      <c r="T85" s="29">
        <v>548445</v>
      </c>
      <c r="U85" s="3"/>
      <c r="V85" s="29">
        <v>308661</v>
      </c>
      <c r="W85" s="30"/>
      <c r="X85" s="29">
        <v>318826</v>
      </c>
      <c r="Y85" s="30"/>
      <c r="Z85" s="29">
        <v>239403</v>
      </c>
      <c r="AA85" s="30"/>
      <c r="AB85" s="29">
        <v>139005</v>
      </c>
      <c r="AC85" s="30"/>
      <c r="AD85" s="29">
        <v>166014</v>
      </c>
      <c r="AE85" s="30"/>
      <c r="AF85" s="29">
        <v>163673</v>
      </c>
      <c r="AG85" s="30"/>
      <c r="AH85" s="29">
        <v>141048</v>
      </c>
      <c r="AI85" s="30"/>
      <c r="AJ85" s="29">
        <v>292706</v>
      </c>
      <c r="AK85" s="30"/>
      <c r="AL85" s="29">
        <v>250624</v>
      </c>
      <c r="AM85" s="30"/>
      <c r="AN85" s="29">
        <v>163650</v>
      </c>
      <c r="AO85" s="30"/>
    </row>
    <row r="86" spans="1:41" s="2" customFormat="1" ht="12.75">
      <c r="A86" s="2" t="s">
        <v>56</v>
      </c>
      <c r="B86" s="2" t="s">
        <v>7</v>
      </c>
      <c r="D86" s="29">
        <v>2675995</v>
      </c>
      <c r="F86" s="29">
        <v>1331723</v>
      </c>
      <c r="H86" s="29">
        <v>1192239</v>
      </c>
      <c r="J86" s="29">
        <v>1706428</v>
      </c>
      <c r="L86" s="29">
        <v>1569640</v>
      </c>
      <c r="M86" s="4"/>
      <c r="N86" s="29">
        <v>1075779</v>
      </c>
      <c r="O86" s="29"/>
      <c r="P86" s="29">
        <v>2431406</v>
      </c>
      <c r="Q86" s="29"/>
      <c r="R86" s="29">
        <v>1213639</v>
      </c>
      <c r="S86" s="30"/>
      <c r="T86" s="29">
        <v>612877</v>
      </c>
      <c r="U86" s="3"/>
      <c r="V86" s="29">
        <v>220070</v>
      </c>
      <c r="W86" s="30"/>
      <c r="X86" s="29">
        <v>192722</v>
      </c>
      <c r="Y86" s="30"/>
      <c r="Z86" s="29">
        <v>220692</v>
      </c>
      <c r="AA86" s="30"/>
      <c r="AB86" s="29">
        <v>222469</v>
      </c>
      <c r="AC86" s="30"/>
      <c r="AD86" s="29">
        <v>208749</v>
      </c>
      <c r="AE86" s="30"/>
      <c r="AF86" s="29">
        <v>271717</v>
      </c>
      <c r="AG86" s="30"/>
      <c r="AH86" s="29">
        <v>255132</v>
      </c>
      <c r="AI86" s="30"/>
      <c r="AJ86" s="29">
        <v>227429</v>
      </c>
      <c r="AK86" s="30"/>
      <c r="AL86" s="29">
        <v>180894</v>
      </c>
      <c r="AM86" s="30"/>
      <c r="AN86" s="29">
        <v>140182</v>
      </c>
      <c r="AO86" s="30"/>
    </row>
    <row r="87" spans="1:41" s="2" customFormat="1" ht="12.75">
      <c r="A87" s="2" t="s">
        <v>57</v>
      </c>
      <c r="B87" s="2" t="s">
        <v>7</v>
      </c>
      <c r="D87" s="29">
        <f>(D21+D26+D27+D34)-(D22+D23+D24+D25+D30+D31+D85+D86+D35)</f>
        <v>17560527</v>
      </c>
      <c r="F87" s="29">
        <f>(F21+F26+F27+F34)-(F22+F23+F24+F25+F30+F31+F85+F86+F35)</f>
        <v>2322206</v>
      </c>
      <c r="H87" s="29">
        <f>(H21+H26+H27+H34)-(H22+H23+H24+H25+H30+H31+H85+H86+H35)</f>
        <v>508476</v>
      </c>
      <c r="J87" s="29">
        <f>(J21+J26+J27+J34)-(J22+J23+J24+J25+J30+J31+J85+J86+J35)</f>
        <v>4544452</v>
      </c>
      <c r="L87" s="29">
        <f>(L21+L26+L27+L34)-(L22+L23+L24+L25+L30+L31+L85+L86+L35)</f>
        <v>18753382</v>
      </c>
      <c r="M87" s="28"/>
      <c r="N87" s="29">
        <f>(N21+N26+N27+N34)-(N22+N23+N24+N25+N30+N31+N85+N86+N35)</f>
        <v>10810265</v>
      </c>
      <c r="O87" s="29"/>
      <c r="P87" s="29">
        <f>(P21+P26+P27+P34)-(P22+P23+P24+P25+P30+P31+P85+P86+P35)</f>
        <v>13923834</v>
      </c>
      <c r="Q87" s="29"/>
      <c r="R87" s="29">
        <f>(R21+R26+R27+R34)-(R22+R23+R24+R25+R30+R31+R85+R86+R35)</f>
        <v>5142263</v>
      </c>
      <c r="S87" s="3"/>
      <c r="T87" s="29">
        <f>(T21+T26+T27+T34)-(T22+T23+T24+T25+T30+T31+T85+T86+T35)</f>
        <v>1191671</v>
      </c>
      <c r="U87" s="3"/>
      <c r="V87" s="29">
        <f>(V21+V26+V27+V34)-(V22+V23+V24+V25+V30+V31+V85+V86+V35)</f>
        <v>2507138</v>
      </c>
      <c r="W87" s="3"/>
      <c r="X87" s="29">
        <f>(X21+X26+X27+X34)-(X22+X23+X24+X25+X30+X31+X85+X86+X35)</f>
        <v>3822616</v>
      </c>
      <c r="Y87" s="3"/>
      <c r="Z87" s="29">
        <f>(Z21+Z26+Z27+Z34)-(Z22+Z23+Z24+Z25+Z30+Z31+Z85+Z86+Z35)</f>
        <v>1699846</v>
      </c>
      <c r="AA87" s="3"/>
      <c r="AB87" s="29">
        <f>(AB21+AB26+AB27+AB34)-(AB22+AB23+AB24+AB25+AB30+AB31+AB85+AB86+AB35)</f>
        <v>894378</v>
      </c>
      <c r="AC87" s="3"/>
      <c r="AD87" s="29">
        <f>(AD21+AD26+AD27+AD34)-(AD22+AD23+AD24+AD25+AD30+AD31+AD85+AD86+AD35)</f>
        <v>-430171</v>
      </c>
      <c r="AE87" s="3"/>
      <c r="AF87" s="29">
        <f>(AF21+AF26+AF27+AF34)-(AF22+AF23+AF24+AF25+AF30+AF31+AF85+AF86+AF35)</f>
        <v>-24968</v>
      </c>
      <c r="AG87" s="3"/>
      <c r="AH87" s="29">
        <f>(AH21+AH26+AH27+AH34)-(AH22+AH23+AH24+AH25+AH30+AH31+AH85+AH86+AH35)</f>
        <v>-300116</v>
      </c>
      <c r="AI87" s="3"/>
      <c r="AJ87" s="29">
        <f>(AJ21+AJ26+AJ27+AJ34)-(AJ22+AJ23+AJ24+AJ25+AJ30+AJ31+AJ85+AJ86+AJ35)</f>
        <v>909559</v>
      </c>
      <c r="AK87" s="3"/>
      <c r="AL87" s="29">
        <f>(AL21+AL26+AL27+AL34)-(AL22+AL23+AL24+AL25+AL30+AL31+AL85+AL86+AL35)</f>
        <v>760758</v>
      </c>
      <c r="AM87" s="3"/>
      <c r="AN87" s="29">
        <f>(AN21+AN26+AN27+AN34)-(AN22+AN23+AN24+AN25+AN30+AN31+AN85+AN86+AN35)</f>
        <v>681550</v>
      </c>
      <c r="AO87" s="3"/>
    </row>
    <row r="88" spans="1:41" s="2" customFormat="1" ht="12.75">
      <c r="A88" s="18" t="s">
        <v>125</v>
      </c>
      <c r="B88" s="18" t="s">
        <v>7</v>
      </c>
      <c r="D88" s="55">
        <f>D87/D78</f>
        <v>1336417.5799086757</v>
      </c>
      <c r="F88" s="55">
        <f>F87/F78</f>
        <v>297718.71794871794</v>
      </c>
      <c r="H88" s="55">
        <f>H87/H78</f>
        <v>64364.05063291139</v>
      </c>
      <c r="J88" s="55">
        <f>J87/J78</f>
        <v>516414.99999999994</v>
      </c>
      <c r="L88" s="55">
        <f>L87/L78</f>
        <v>2232545.476190476</v>
      </c>
      <c r="M88" s="28"/>
      <c r="N88" s="55">
        <f>N87/N78</f>
        <v>1187941.208791209</v>
      </c>
      <c r="O88" s="55"/>
      <c r="P88" s="55">
        <f>P87/P78</f>
        <v>1122889.8387096773</v>
      </c>
      <c r="Q88" s="55"/>
      <c r="R88" s="55">
        <f>R87/R78</f>
        <v>414698.62903225806</v>
      </c>
      <c r="S88" s="3"/>
      <c r="T88" s="55">
        <f>T87/T78</f>
        <v>175245.73529411765</v>
      </c>
      <c r="U88" s="3"/>
      <c r="V88" s="55">
        <f>V87/V78</f>
        <v>455843.2727272727</v>
      </c>
      <c r="W88" s="3"/>
      <c r="X88" s="55">
        <f>X87/X78</f>
        <v>749532.549019608</v>
      </c>
      <c r="Y88" s="3"/>
      <c r="Z88" s="55">
        <f>Z87/Z78</f>
        <v>339969.2</v>
      </c>
      <c r="AA88" s="3"/>
      <c r="AB88" s="55">
        <f>AB87/AB78</f>
        <v>218140.9756097561</v>
      </c>
      <c r="AC88" s="3"/>
      <c r="AD88" s="55">
        <f>AD87/AD78</f>
        <v>-116262.43243243243</v>
      </c>
      <c r="AE88" s="3"/>
      <c r="AF88" s="55">
        <f>AF87/AF78</f>
        <v>-6089.756097560976</v>
      </c>
      <c r="AG88" s="3"/>
      <c r="AH88" s="55">
        <f>AH87/AH78</f>
        <v>-73199.02439024391</v>
      </c>
      <c r="AI88" s="3"/>
      <c r="AJ88" s="55">
        <f>AJ87/AJ78</f>
        <v>245826.75675675675</v>
      </c>
      <c r="AK88" s="3"/>
      <c r="AL88" s="55">
        <f>AL87/AL78</f>
        <v>245405.8064516129</v>
      </c>
      <c r="AM88" s="3"/>
      <c r="AN88" s="55">
        <f>AN87/AN78</f>
        <v>219854.83870967742</v>
      </c>
      <c r="AO88" s="3"/>
    </row>
    <row r="89" spans="1:41" s="2" customFormat="1" ht="12.75">
      <c r="A89" s="21" t="s">
        <v>58</v>
      </c>
      <c r="B89" s="4"/>
      <c r="H89" s="28"/>
      <c r="J89" s="28"/>
      <c r="L89" s="28"/>
      <c r="M89" s="4"/>
      <c r="N89" s="28"/>
      <c r="O89" s="29"/>
      <c r="P89" s="28"/>
      <c r="Q89" s="29"/>
      <c r="S89" s="3"/>
      <c r="U89" s="3"/>
      <c r="W89" s="3"/>
      <c r="Y89" s="3"/>
      <c r="AA89" s="3"/>
      <c r="AC89" s="3"/>
      <c r="AE89" s="3"/>
      <c r="AG89" s="3"/>
      <c r="AI89" s="3"/>
      <c r="AK89" s="3"/>
      <c r="AM89" s="3"/>
      <c r="AO89" s="3"/>
    </row>
    <row r="90" spans="1:41" s="2" customFormat="1" ht="12.75">
      <c r="A90" s="21" t="s">
        <v>59</v>
      </c>
      <c r="M90" s="4"/>
      <c r="S90" s="3"/>
      <c r="U90" s="3"/>
      <c r="W90" s="3"/>
      <c r="Y90" s="3"/>
      <c r="AA90" s="3"/>
      <c r="AC90" s="3"/>
      <c r="AE90" s="3"/>
      <c r="AG90" s="3"/>
      <c r="AI90" s="3"/>
      <c r="AK90" s="3"/>
      <c r="AM90" s="3"/>
      <c r="AO90" s="3"/>
    </row>
    <row r="91" spans="1:40" s="2" customFormat="1" ht="12.75">
      <c r="A91" s="56" t="s">
        <v>126</v>
      </c>
      <c r="B91" s="4"/>
      <c r="C91" s="3"/>
      <c r="D91" s="3"/>
      <c r="E91" s="3"/>
      <c r="F91" s="3"/>
      <c r="G91" s="3"/>
      <c r="H91" s="57"/>
      <c r="I91" s="3"/>
      <c r="J91" s="57"/>
      <c r="K91" s="3"/>
      <c r="L91" s="57"/>
      <c r="M91" s="57"/>
      <c r="N91" s="57"/>
      <c r="O91" s="58"/>
      <c r="P91" s="57"/>
      <c r="Q91" s="58"/>
      <c r="R91" s="57"/>
      <c r="S91" s="3"/>
      <c r="T91" s="28"/>
      <c r="U91" s="3"/>
      <c r="V91" s="28"/>
      <c r="W91" s="3"/>
      <c r="X91" s="28"/>
      <c r="Z91" s="28"/>
      <c r="AB91" s="28"/>
      <c r="AD91" s="28"/>
      <c r="AF91" s="28"/>
      <c r="AH91" s="28"/>
      <c r="AJ91" s="28"/>
      <c r="AL91" s="28"/>
      <c r="AN91" s="28"/>
    </row>
    <row r="92" spans="4:21" s="2" customFormat="1" ht="12.75">
      <c r="D92" s="29"/>
      <c r="M92" s="4"/>
      <c r="S92" s="3"/>
      <c r="U92" s="3"/>
    </row>
    <row r="93" spans="1:41" s="2" customFormat="1" ht="15">
      <c r="A93" s="10" t="s">
        <v>60</v>
      </c>
      <c r="M93" s="4"/>
      <c r="S93" s="3"/>
      <c r="U93" s="3"/>
      <c r="W93" s="3"/>
      <c r="Y93" s="3"/>
      <c r="AA93" s="3"/>
      <c r="AC93" s="3"/>
      <c r="AE93" s="3"/>
      <c r="AG93" s="3"/>
      <c r="AI93" s="3"/>
      <c r="AK93" s="3"/>
      <c r="AM93" s="3"/>
      <c r="AO93" s="3"/>
    </row>
    <row r="94" spans="1:41" s="2" customFormat="1" ht="12.75">
      <c r="A94" s="26" t="s">
        <v>162</v>
      </c>
      <c r="M94" s="4"/>
      <c r="S94" s="3"/>
      <c r="U94" s="3"/>
      <c r="W94" s="3"/>
      <c r="Y94" s="3"/>
      <c r="AA94" s="3"/>
      <c r="AC94" s="3"/>
      <c r="AE94" s="3"/>
      <c r="AG94" s="3"/>
      <c r="AI94" s="3"/>
      <c r="AK94" s="3"/>
      <c r="AM94" s="3"/>
      <c r="AO94" s="3"/>
    </row>
    <row r="95" spans="1:41" s="17" customFormat="1" ht="12.75">
      <c r="A95" s="11"/>
      <c r="B95" s="12"/>
      <c r="C95" s="13"/>
      <c r="D95" s="14">
        <v>2004</v>
      </c>
      <c r="E95" s="13"/>
      <c r="F95" s="14">
        <v>2003</v>
      </c>
      <c r="G95" s="13"/>
      <c r="H95" s="14">
        <v>2002</v>
      </c>
      <c r="I95" s="13"/>
      <c r="J95" s="14">
        <v>2001</v>
      </c>
      <c r="K95" s="13"/>
      <c r="L95" s="14">
        <v>2000</v>
      </c>
      <c r="M95" s="13"/>
      <c r="N95" s="14">
        <v>1999</v>
      </c>
      <c r="O95" s="15"/>
      <c r="P95" s="14">
        <v>1998</v>
      </c>
      <c r="Q95" s="15"/>
      <c r="R95" s="14">
        <v>1997</v>
      </c>
      <c r="S95" s="16"/>
      <c r="T95" s="14">
        <v>1996</v>
      </c>
      <c r="U95" s="16"/>
      <c r="V95" s="14">
        <v>1995</v>
      </c>
      <c r="W95" s="16"/>
      <c r="X95" s="14">
        <v>1994</v>
      </c>
      <c r="Y95" s="16"/>
      <c r="Z95" s="14">
        <v>1993</v>
      </c>
      <c r="AA95" s="16"/>
      <c r="AB95" s="14">
        <v>1992</v>
      </c>
      <c r="AC95" s="16"/>
      <c r="AD95" s="14">
        <v>1991</v>
      </c>
      <c r="AE95" s="16"/>
      <c r="AF95" s="14">
        <v>1990</v>
      </c>
      <c r="AG95" s="16"/>
      <c r="AH95" s="14">
        <v>1989</v>
      </c>
      <c r="AI95" s="16"/>
      <c r="AJ95" s="14">
        <v>1988</v>
      </c>
      <c r="AK95" s="16"/>
      <c r="AL95" s="14">
        <v>1987</v>
      </c>
      <c r="AM95" s="16"/>
      <c r="AN95" s="14">
        <v>1986</v>
      </c>
      <c r="AO95" s="16"/>
    </row>
    <row r="96" spans="1:41" s="2" customFormat="1" ht="12.75">
      <c r="A96" s="2" t="s">
        <v>61</v>
      </c>
      <c r="B96" s="2" t="s">
        <v>62</v>
      </c>
      <c r="D96" s="49">
        <f>((D33+D34)/D54)*100</f>
        <v>13.881882907968668</v>
      </c>
      <c r="F96" s="49">
        <f>((F33+F34)/F54)*100</f>
        <v>3.6168403153627966</v>
      </c>
      <c r="H96" s="49">
        <f>((H33+H34)/H54)*100</f>
        <v>-0.10554573501994677</v>
      </c>
      <c r="J96" s="49">
        <f>((J33+J34)/J54)*100</f>
        <v>6.90489047698053</v>
      </c>
      <c r="L96" s="49">
        <f>((L33+L34)/L54)*100</f>
        <v>29.849998675102356</v>
      </c>
      <c r="M96" s="20"/>
      <c r="N96" s="49">
        <f>((N33+N34)/N54)*100</f>
        <v>21.774677990257587</v>
      </c>
      <c r="O96" s="49"/>
      <c r="P96" s="49">
        <f>((P33+P34)/P54)*100</f>
        <v>14.928758279795137</v>
      </c>
      <c r="Q96" s="49"/>
      <c r="R96" s="49">
        <f>((R33+R34)/R54)*100</f>
        <v>6.900839878152842</v>
      </c>
      <c r="S96" s="3"/>
      <c r="T96" s="49">
        <f>((T33+T34)/T54)*100</f>
        <v>3.099043606111093</v>
      </c>
      <c r="U96" s="3"/>
      <c r="V96" s="49">
        <f>((V33+V34)/V54)*100</f>
        <v>12.58231778722789</v>
      </c>
      <c r="W96" s="3"/>
      <c r="X96" s="49">
        <f>((X33+X34)/X54)*100</f>
        <v>26.11006665813128</v>
      </c>
      <c r="Y96" s="3"/>
      <c r="Z96" s="49">
        <f>((Z33+Z34)/Z54)*100</f>
        <v>12.455142517480077</v>
      </c>
      <c r="AA96" s="3"/>
      <c r="AB96" s="49">
        <f>((AB33+AB34)/AB54)*100</f>
        <v>10.75010764017521</v>
      </c>
      <c r="AC96" s="3"/>
      <c r="AD96" s="49">
        <f>((AD33+AD34)/AD54)*100</f>
        <v>-4.333753903128632</v>
      </c>
      <c r="AE96" s="3"/>
      <c r="AF96" s="49">
        <f>((AF33+AF34)/AF54)*100</f>
        <v>2.017717005029893</v>
      </c>
      <c r="AG96" s="3"/>
      <c r="AH96" s="49">
        <f>((AH33+AH34)/AH54)*100</f>
        <v>-2.1984514149198464</v>
      </c>
      <c r="AI96" s="3"/>
      <c r="AJ96" s="49">
        <f>((AJ33+AJ34)/AJ54)*100</f>
        <v>12.688519582139584</v>
      </c>
      <c r="AK96" s="3"/>
      <c r="AL96" s="49">
        <f>((AL33+AL34)/AL54)*100</f>
        <v>15.515049175375312</v>
      </c>
      <c r="AM96" s="3"/>
      <c r="AN96" s="49">
        <f>((AN33+AN34)/AN54)*100</f>
        <v>16.528905698275437</v>
      </c>
      <c r="AO96" s="3"/>
    </row>
    <row r="97" spans="1:41" s="2" customFormat="1" ht="12.75">
      <c r="A97" s="2" t="s">
        <v>63</v>
      </c>
      <c r="B97" s="2" t="s">
        <v>62</v>
      </c>
      <c r="D97" s="49">
        <f>(D33/D21)*100</f>
        <v>14.346146442130811</v>
      </c>
      <c r="F97" s="49">
        <f>(F33/F21)*100</f>
        <v>3.347041233609596</v>
      </c>
      <c r="H97" s="49">
        <f>(H33/H21)*100</f>
        <v>-1.3129574435989717</v>
      </c>
      <c r="J97" s="49">
        <f>(J33/J21)*100</f>
        <v>6.873577919028049</v>
      </c>
      <c r="L97" s="49">
        <f>(L33/L21)*100</f>
        <v>31.91407498030608</v>
      </c>
      <c r="M97" s="20"/>
      <c r="N97" s="49">
        <f>(N33/N21)*100</f>
        <v>21.35952186912494</v>
      </c>
      <c r="O97" s="49"/>
      <c r="P97" s="49">
        <f>(P33/P21)*100</f>
        <v>18.071555086804555</v>
      </c>
      <c r="Q97" s="49"/>
      <c r="R97" s="49">
        <f>(R33/R21)*100</f>
        <v>7.6665925572452</v>
      </c>
      <c r="S97" s="3"/>
      <c r="T97" s="49">
        <f>(T33/T21)*100</f>
        <v>3.3883012865363993</v>
      </c>
      <c r="U97" s="3"/>
      <c r="V97" s="49">
        <f>(V33/V21)*100</f>
        <v>14.348172173995064</v>
      </c>
      <c r="W97" s="3"/>
      <c r="X97" s="49">
        <f>(X33/X21)*100</f>
        <v>26.278669122392508</v>
      </c>
      <c r="Y97" s="3"/>
      <c r="Z97" s="49">
        <f>(Z33/Z21)*100</f>
        <v>14.47014926665388</v>
      </c>
      <c r="AA97" s="3"/>
      <c r="AB97" s="49">
        <f>(AB33/AB21)*100</f>
        <v>7.460490048509566</v>
      </c>
      <c r="AC97" s="3"/>
      <c r="AD97" s="49">
        <f>(AD33/AD21)*100</f>
        <v>-6.532987470359831</v>
      </c>
      <c r="AE97" s="3"/>
      <c r="AF97" s="49">
        <f>(AF33/AF21)*100</f>
        <v>0.9443222798838947</v>
      </c>
      <c r="AG97" s="3"/>
      <c r="AH97" s="49">
        <f>(AH33/AH21)*100</f>
        <v>-7.135095146882218</v>
      </c>
      <c r="AI97" s="3"/>
      <c r="AJ97" s="49">
        <f>(AJ33/AJ21)*100</f>
        <v>19.3873306484871</v>
      </c>
      <c r="AK97" s="3"/>
      <c r="AL97" s="49">
        <f>(AL33/AL21)*100</f>
        <v>23.17268297174123</v>
      </c>
      <c r="AM97" s="3"/>
      <c r="AN97" s="49">
        <f>(AN33/AN21)*100</f>
        <v>16.232308790417154</v>
      </c>
      <c r="AO97" s="3"/>
    </row>
    <row r="98" spans="1:41" s="2" customFormat="1" ht="12.75">
      <c r="A98" s="2" t="s">
        <v>105</v>
      </c>
      <c r="B98" s="2" t="s">
        <v>62</v>
      </c>
      <c r="D98" s="49">
        <f>((D33+D34)/D83)*100</f>
        <v>15.331289782294345</v>
      </c>
      <c r="F98" s="49">
        <f>((F33+F34)/F83)*100</f>
        <v>3.625447097432894</v>
      </c>
      <c r="H98" s="49">
        <f>((H33+H34)/H83)*100</f>
        <v>-0.13644058927759162</v>
      </c>
      <c r="J98" s="49">
        <f>((J33+J34)/J83)*100</f>
        <v>9.48176372570097</v>
      </c>
      <c r="L98" s="49">
        <f>((L33+L34)/L83)*100</f>
        <v>31.41593010042034</v>
      </c>
      <c r="M98" s="20"/>
      <c r="N98" s="49">
        <f>((N33+N34)/N83)*100</f>
        <v>22.3173700389939</v>
      </c>
      <c r="O98" s="49"/>
      <c r="P98" s="49">
        <f>((P33+P34)/P83)*100</f>
        <v>20.696787995962882</v>
      </c>
      <c r="Q98" s="49"/>
      <c r="R98" s="49">
        <f>((R33+R34)/R83)*100</f>
        <v>9.471172077368232</v>
      </c>
      <c r="S98" s="3"/>
      <c r="T98" s="49">
        <f>((T33+T34)/T83)*100</f>
        <v>3.824827665169973</v>
      </c>
      <c r="U98" s="3"/>
      <c r="V98" s="49">
        <f>((V33+V34)/V83)*100</f>
        <v>12.624373632366279</v>
      </c>
      <c r="W98" s="3"/>
      <c r="X98" s="49">
        <f>((X33+X34)/X83)*100</f>
        <v>24.041749159079675</v>
      </c>
      <c r="Y98" s="3"/>
      <c r="Z98" s="49">
        <f>((Z33+Z34)/Z83)*100</f>
        <v>13.763394405641971</v>
      </c>
      <c r="AA98" s="3"/>
      <c r="AB98" s="49">
        <f>((AB33+AB34)/AB83)*100</f>
        <v>13.019090040502382</v>
      </c>
      <c r="AC98" s="3"/>
      <c r="AD98" s="49">
        <f>((AD33+AD34)/AD83)*100</f>
        <v>-6.402805476315146</v>
      </c>
      <c r="AE98" s="3"/>
      <c r="AF98" s="49">
        <f>((AF33+AF34)/AF83)*100</f>
        <v>3.196815879944495</v>
      </c>
      <c r="AG98" s="3"/>
      <c r="AH98" s="49">
        <f>((AH33+AH34)/AH83)*100</f>
        <v>-3.6263502399892267</v>
      </c>
      <c r="AI98" s="3"/>
      <c r="AJ98" s="49">
        <f>((AJ33+AJ34)/AJ83)*100</f>
        <v>20.171288641353133</v>
      </c>
      <c r="AK98" s="3"/>
      <c r="AL98" s="49">
        <f>((AL33+AL34)/AL83)*100</f>
        <v>30.8895204066852</v>
      </c>
      <c r="AM98" s="3"/>
      <c r="AN98" s="49">
        <f>((AN33+AN34)/AN83)*100</f>
        <v>29.125183462510567</v>
      </c>
      <c r="AO98" s="3"/>
    </row>
    <row r="99" spans="1:41" s="2" customFormat="1" ht="12.75">
      <c r="A99" s="2" t="s">
        <v>64</v>
      </c>
      <c r="B99" s="2" t="s">
        <v>62</v>
      </c>
      <c r="D99" s="49">
        <f>(D53/D62)*100</f>
        <v>144.15704699369525</v>
      </c>
      <c r="F99" s="49">
        <f>(F53/F62)*100</f>
        <v>135.61870313619386</v>
      </c>
      <c r="H99" s="49">
        <f>(H53/H62)*100</f>
        <v>147.85886015374143</v>
      </c>
      <c r="J99" s="49">
        <f>(J53/J62)*100</f>
        <v>135.83939817348525</v>
      </c>
      <c r="L99" s="49">
        <f>(L53/L62)*100</f>
        <v>150.93548310190374</v>
      </c>
      <c r="M99" s="20"/>
      <c r="N99" s="49">
        <f>(N53/N62)*100</f>
        <v>170.37313306539633</v>
      </c>
      <c r="O99" s="49"/>
      <c r="P99" s="49">
        <f>(P53/P62)*100</f>
        <v>204.9514171456354</v>
      </c>
      <c r="Q99" s="49"/>
      <c r="R99" s="49">
        <f>(R53/R62)*100</f>
        <v>222.1019809155206</v>
      </c>
      <c r="S99" s="3"/>
      <c r="T99" s="49">
        <f>(T53/T62)*100</f>
        <v>148.72267931211286</v>
      </c>
      <c r="U99" s="3"/>
      <c r="V99" s="49">
        <f>(V53/V62)*100</f>
        <v>149.5185433491028</v>
      </c>
      <c r="W99" s="3"/>
      <c r="X99" s="49">
        <f>(X53/X62)*100</f>
        <v>199.1628352251076</v>
      </c>
      <c r="Y99" s="3"/>
      <c r="Z99" s="49">
        <f>(Z53/Z62)*100</f>
        <v>166.8633257803713</v>
      </c>
      <c r="AA99" s="3"/>
      <c r="AB99" s="49">
        <f>(AB53/AB62)*100</f>
        <v>125.72498809600636</v>
      </c>
      <c r="AC99" s="3"/>
      <c r="AD99" s="49">
        <f>(AD53/AD62)*100</f>
        <v>120.23611707803039</v>
      </c>
      <c r="AE99" s="3"/>
      <c r="AF99" s="49">
        <f>(AF53/AF62)*100</f>
        <v>123.8607692197539</v>
      </c>
      <c r="AG99" s="3"/>
      <c r="AH99" s="49">
        <f>(AH53/AH62)*100</f>
        <v>129.67263594414598</v>
      </c>
      <c r="AI99" s="3"/>
      <c r="AJ99" s="49">
        <f>(AJ53/AJ62)*100</f>
        <v>185.34611178353111</v>
      </c>
      <c r="AK99" s="3"/>
      <c r="AL99" s="49">
        <f>(AL53/AL62)*100</f>
        <v>195.72624127889014</v>
      </c>
      <c r="AM99" s="3"/>
      <c r="AN99" s="49">
        <f>(AN53/AN62)*100</f>
        <v>141.2639303090023</v>
      </c>
      <c r="AO99" s="3"/>
    </row>
    <row r="100" spans="1:41" s="2" customFormat="1" ht="12.75">
      <c r="A100" s="2" t="s">
        <v>65</v>
      </c>
      <c r="B100" s="2" t="s">
        <v>62</v>
      </c>
      <c r="D100" s="49">
        <f>((D53-D50-D49)/D62)*100</f>
        <v>44.522597728743776</v>
      </c>
      <c r="F100" s="49">
        <f>((F53-F50-F49)/F62)*100</f>
        <v>37.2138727826343</v>
      </c>
      <c r="H100" s="49">
        <f>((H53-H50-H49)/H62)*100</f>
        <v>50.31673414201584</v>
      </c>
      <c r="J100" s="49">
        <f>((J53-J50-J49)/J62)*100</f>
        <v>49.1890404094831</v>
      </c>
      <c r="L100" s="49">
        <f>((L53-L50-L49)/L62)*100</f>
        <v>66.60468868028254</v>
      </c>
      <c r="M100" s="20"/>
      <c r="N100" s="49">
        <f>((N53-N50-N49)/N62)*100</f>
        <v>66.67151526784522</v>
      </c>
      <c r="O100" s="49"/>
      <c r="P100" s="49">
        <f>((P53-P50-P49)/P62)*100</f>
        <v>99.70590579009937</v>
      </c>
      <c r="Q100" s="49"/>
      <c r="R100" s="49">
        <f>((R53-R50-R49)/R62)*100</f>
        <v>103.70542805129679</v>
      </c>
      <c r="S100" s="3"/>
      <c r="T100" s="49">
        <f>((T53-T50-T49)/T62)*100</f>
        <v>36.51772513285418</v>
      </c>
      <c r="U100" s="3"/>
      <c r="V100" s="49">
        <f>((V53-V50-V49)/V62)*100</f>
        <v>36.37243911838029</v>
      </c>
      <c r="W100" s="3"/>
      <c r="X100" s="49">
        <f>((X53-X50-X49)/X62)*100</f>
        <v>51.69685748911475</v>
      </c>
      <c r="Y100" s="3"/>
      <c r="Z100" s="49">
        <f>((Z53-Z50-Z49)/Z62)*100</f>
        <v>47.986330858380896</v>
      </c>
      <c r="AA100" s="3"/>
      <c r="AB100" s="49">
        <f>((AB53-AB50-AB49)/AB62)*100</f>
        <v>41.41922638866845</v>
      </c>
      <c r="AC100" s="3"/>
      <c r="AD100" s="49">
        <f>((AD53-AD50-AD49)/AD62)*100</f>
        <v>23.25725595474838</v>
      </c>
      <c r="AE100" s="3"/>
      <c r="AF100" s="49">
        <f>((AF53-AF50-AF49)/AF62)*100</f>
        <v>23.433436785940305</v>
      </c>
      <c r="AG100" s="3"/>
      <c r="AH100" s="49">
        <f>((AH53-AH50-AH49)/AH62)*100</f>
        <v>25.934789959664677</v>
      </c>
      <c r="AI100" s="3"/>
      <c r="AJ100" s="49">
        <f>((AJ53-AJ50-AJ49)/AJ62)*100</f>
        <v>72.2096500528749</v>
      </c>
      <c r="AK100" s="3"/>
      <c r="AL100" s="49">
        <f>((AL53-AL50-AL49)/AL62)*100</f>
        <v>89.0156016142383</v>
      </c>
      <c r="AM100" s="3"/>
      <c r="AN100" s="49">
        <f>((AN53-AN50-AN49)/AN62)*100</f>
        <v>58.57852813638304</v>
      </c>
      <c r="AO100" s="3"/>
    </row>
    <row r="101" spans="1:41" s="2" customFormat="1" ht="12.75">
      <c r="A101" s="2" t="s">
        <v>66</v>
      </c>
      <c r="B101" s="2" t="s">
        <v>62</v>
      </c>
      <c r="D101" s="49">
        <f>((D33+D34)/D35)*100</f>
        <v>547.8653496542269</v>
      </c>
      <c r="F101" s="49">
        <f>((F33+F34)/F35)*100</f>
        <v>70.98066248799728</v>
      </c>
      <c r="H101" s="49">
        <f>((H33+H34)/H35)*100</f>
        <v>-2.6787487599311812</v>
      </c>
      <c r="J101" s="49">
        <f>((J33+J34)/J35)*100</f>
        <v>175.36235887080983</v>
      </c>
      <c r="L101" s="49">
        <f>((L33+L34)/L35)*100</f>
        <v>1105.2848914662584</v>
      </c>
      <c r="M101" s="20"/>
      <c r="N101" s="49">
        <f>((N33+N34)/N35)*100</f>
        <v>566.8840622968653</v>
      </c>
      <c r="O101" s="49"/>
      <c r="P101" s="49">
        <f>((P33+P34)/P35)*100</f>
        <v>503.85271384638673</v>
      </c>
      <c r="Q101" s="49"/>
      <c r="R101" s="49">
        <f>((R33+R34)/R35)*100</f>
        <v>217.24673121474564</v>
      </c>
      <c r="S101" s="3"/>
      <c r="T101" s="49">
        <f>((T33+T34)/T35)*100</f>
        <v>77.27727210849227</v>
      </c>
      <c r="U101" s="3"/>
      <c r="V101" s="49">
        <f>((V33+V34)/V35)*100</f>
        <v>253.50588782529928</v>
      </c>
      <c r="W101" s="3"/>
      <c r="X101" s="49">
        <f>((X33+X34)/X35)*100</f>
        <v>539.4559383241782</v>
      </c>
      <c r="Y101" s="3"/>
      <c r="Z101" s="49">
        <f>((Z33+Z34)/Z35)*100</f>
        <v>192.82491707076412</v>
      </c>
      <c r="AA101" s="3"/>
      <c r="AB101" s="49">
        <f>((AB33+AB34)/AB35)*100</f>
        <v>104.10028837967451</v>
      </c>
      <c r="AC101" s="3"/>
      <c r="AD101" s="49">
        <f>((AD33+AD34)/AD35)*100</f>
        <v>-44.49773767255854</v>
      </c>
      <c r="AE101" s="3"/>
      <c r="AF101" s="49">
        <f>((AF33+AF34)/AF35)*100</f>
        <v>22.649868815181044</v>
      </c>
      <c r="AG101" s="3"/>
      <c r="AH101" s="49">
        <f>((AH33+AH34)/AH35)*100</f>
        <v>-27.013192895719694</v>
      </c>
      <c r="AI101" s="3"/>
      <c r="AJ101" s="49">
        <f>((AJ33+AJ34)/AJ35)*100</f>
        <v>222.74972678558836</v>
      </c>
      <c r="AK101" s="3"/>
      <c r="AL101" s="49">
        <f>((AL33+AL34)/AL35)*100</f>
        <v>236.01206867020647</v>
      </c>
      <c r="AM101" s="3"/>
      <c r="AN101" s="49">
        <f>((AN33+AN34)/AN35)*100</f>
        <v>221.6678242555956</v>
      </c>
      <c r="AO101" s="3"/>
    </row>
    <row r="102" spans="1:41" s="2" customFormat="1" ht="12.75">
      <c r="A102" s="2" t="s">
        <v>67</v>
      </c>
      <c r="B102" s="2" t="s">
        <v>62</v>
      </c>
      <c r="D102" s="49">
        <f>(D56/D54)*100</f>
        <v>16.900415385340793</v>
      </c>
      <c r="F102" s="49">
        <f>(F56/F54)*100</f>
        <v>15.70601222699424</v>
      </c>
      <c r="H102" s="49">
        <f>(H56/H54)*100</f>
        <v>24.83653272887596</v>
      </c>
      <c r="J102" s="49">
        <f>(J56/J54)*100</f>
        <v>30.121900307177107</v>
      </c>
      <c r="L102" s="49">
        <f>(L56/L54)*100</f>
        <v>31.37014273099059</v>
      </c>
      <c r="M102" s="20"/>
      <c r="N102" s="49">
        <f>(N56/N54)*100</f>
        <v>27.157692293891717</v>
      </c>
      <c r="O102" s="49"/>
      <c r="P102" s="49">
        <f>(P56/P54)*100</f>
        <v>33.74265287724103</v>
      </c>
      <c r="Q102" s="49"/>
      <c r="R102" s="49">
        <f>(R56/R54)*100</f>
        <v>26.012171034444577</v>
      </c>
      <c r="S102" s="3"/>
      <c r="T102" s="49">
        <f>(T56/T54)*100</f>
        <v>29.865610282658423</v>
      </c>
      <c r="U102" s="3"/>
      <c r="V102" s="49">
        <f>(V56/V54)*100</f>
        <v>25.628135910279358</v>
      </c>
      <c r="W102" s="3"/>
      <c r="X102" s="49">
        <f>(X56/X54)*100</f>
        <v>36.140710421981645</v>
      </c>
      <c r="Y102" s="3"/>
      <c r="Z102" s="49">
        <f>(Z56/Z54)*100</f>
        <v>28.85144550281305</v>
      </c>
      <c r="AA102" s="3"/>
      <c r="AB102" s="49">
        <f>(AB56/AB54)*100</f>
        <v>24.591683370262015</v>
      </c>
      <c r="AC102" s="3"/>
      <c r="AD102" s="49">
        <f>(AD56/AD54)*100</f>
        <v>-9.962710476831772</v>
      </c>
      <c r="AE102" s="3"/>
      <c r="AF102" s="49">
        <f>(AF56/AF54)*100</f>
        <v>-12.228177862607618</v>
      </c>
      <c r="AG102" s="3"/>
      <c r="AH102" s="49">
        <f>(AH56/AH54)*100</f>
        <v>-6.556624431975906</v>
      </c>
      <c r="AI102" s="3"/>
      <c r="AJ102" s="49">
        <f>(AJ56/AJ54)*100</f>
        <v>13.266276257630805</v>
      </c>
      <c r="AK102" s="3"/>
      <c r="AL102" s="49">
        <f>(AL56/AL54)*100</f>
        <v>23.089560574334016</v>
      </c>
      <c r="AM102" s="3"/>
      <c r="AN102" s="49">
        <f>(AN56/AN54)*100</f>
        <v>16.499096536576367</v>
      </c>
      <c r="AO102" s="3"/>
    </row>
    <row r="103" spans="1:41" s="2" customFormat="1" ht="12.75">
      <c r="A103" s="2" t="s">
        <v>68</v>
      </c>
      <c r="B103" s="2" t="s">
        <v>62</v>
      </c>
      <c r="D103" s="49">
        <f>(D62/D54)*100</f>
        <v>44.82465239763226</v>
      </c>
      <c r="F103" s="49">
        <f>(F62/F54)*100</f>
        <v>51.27370213053815</v>
      </c>
      <c r="H103" s="49">
        <f>(H62/H54)*100</f>
        <v>48.10461187849883</v>
      </c>
      <c r="J103" s="49">
        <f>(J62/J54)*100</f>
        <v>49.14969889624699</v>
      </c>
      <c r="L103" s="49">
        <f>(L62/L54)*100</f>
        <v>45.19599586047519</v>
      </c>
      <c r="M103" s="20"/>
      <c r="N103" s="49">
        <f>(N62/N54)*100</f>
        <v>39.64390311398468</v>
      </c>
      <c r="O103" s="49"/>
      <c r="P103" s="49">
        <f>(P62/P54)*100</f>
        <v>32.09204262487776</v>
      </c>
      <c r="Q103" s="49"/>
      <c r="R103" s="49">
        <f>(R62/R54)*100</f>
        <v>29.818004268722703</v>
      </c>
      <c r="S103" s="3"/>
      <c r="T103" s="49">
        <f>(T62/T54)*100</f>
        <v>50.46128447914972</v>
      </c>
      <c r="U103" s="3"/>
      <c r="V103" s="49">
        <f>(V62/V54)*100</f>
        <v>52.64208861307442</v>
      </c>
      <c r="W103" s="3"/>
      <c r="X103" s="49">
        <f>(X62/X54)*100</f>
        <v>38.94545188033468</v>
      </c>
      <c r="Y103" s="3"/>
      <c r="Z103" s="49">
        <f>(Z62/Z54)*100</f>
        <v>43.40209244348075</v>
      </c>
      <c r="AA103" s="3"/>
      <c r="AB103" s="49">
        <f>(AB62/AB54)*100</f>
        <v>53.839995755432135</v>
      </c>
      <c r="AC103" s="3"/>
      <c r="AD103" s="49">
        <f>(AD62/AD54)*100</f>
        <v>55.58650636328717</v>
      </c>
      <c r="AE103" s="3"/>
      <c r="AF103" s="49">
        <f>(AF62/AF54)*100</f>
        <v>53.790377477079446</v>
      </c>
      <c r="AG103" s="3"/>
      <c r="AH103" s="49">
        <f>(AH62/AH54)*100</f>
        <v>52.705358818716405</v>
      </c>
      <c r="AI103" s="3"/>
      <c r="AJ103" s="49">
        <f>(AJ62/AJ54)*100</f>
        <v>36.127733763779815</v>
      </c>
      <c r="AK103" s="3"/>
      <c r="AL103" s="49">
        <f>(AL62/AL54)*100</f>
        <v>33.92323112079944</v>
      </c>
      <c r="AM103" s="3"/>
      <c r="AN103" s="49">
        <f>(AN62/AN54)*100</f>
        <v>44.311664928793334</v>
      </c>
      <c r="AO103" s="3"/>
    </row>
    <row r="104" spans="1:41" s="2" customFormat="1" ht="12.75">
      <c r="A104" s="18" t="s">
        <v>69</v>
      </c>
      <c r="B104" s="18" t="s">
        <v>62</v>
      </c>
      <c r="D104" s="19">
        <f>((D57+D58)/D54)*100</f>
        <v>38.274932217026944</v>
      </c>
      <c r="F104" s="19">
        <f>((F57+F58)/F54)*100</f>
        <v>33.02028564246761</v>
      </c>
      <c r="H104" s="19">
        <f>((H57+H58)/H54)*100</f>
        <v>27.05885539262521</v>
      </c>
      <c r="J104" s="19">
        <f>((J57+J58)/J54)*100</f>
        <v>20.72840079657591</v>
      </c>
      <c r="L104" s="19">
        <f>((L57+L58)/L54)*100</f>
        <v>23.433861408534213</v>
      </c>
      <c r="M104" s="20"/>
      <c r="N104" s="19">
        <f>((N57+N58)/N54)*100</f>
        <v>33.19840459212361</v>
      </c>
      <c r="O104" s="49"/>
      <c r="P104" s="19">
        <f>((P57+P58)/P54)*100</f>
        <v>34.1653044978812</v>
      </c>
      <c r="Q104" s="49"/>
      <c r="R104" s="19">
        <f>((R57+R58)/R54)*100</f>
        <v>44.16982469683273</v>
      </c>
      <c r="S104" s="3"/>
      <c r="T104" s="19">
        <f>((T57+T58)/T54)*100</f>
        <v>19.67310523819186</v>
      </c>
      <c r="U104" s="3"/>
      <c r="V104" s="19">
        <f>((V57+V58)/V54)*100</f>
        <v>21.729775476646214</v>
      </c>
      <c r="W104" s="3"/>
      <c r="X104" s="19">
        <f>((X57+X58)/X54)*100</f>
        <v>24.91383769768368</v>
      </c>
      <c r="Y104" s="3"/>
      <c r="Z104" s="19">
        <f>((Z57+Z58)/Z54)*100</f>
        <v>27.746462053706207</v>
      </c>
      <c r="AA104" s="3"/>
      <c r="AB104" s="19">
        <f>((AB57+AB58)/AB54)*100</f>
        <v>21.568320874305854</v>
      </c>
      <c r="AC104" s="3"/>
      <c r="AD104" s="19">
        <f>((AD57+AD58)/AD54)*100</f>
        <v>54.3762041135446</v>
      </c>
      <c r="AE104" s="3"/>
      <c r="AF104" s="19">
        <f>((AF57+AF58)/AF54)*100</f>
        <v>58.43780038552817</v>
      </c>
      <c r="AG104" s="3"/>
      <c r="AH104" s="19">
        <f>((AH57+AH58)/AH54)*100</f>
        <v>53.85126561325949</v>
      </c>
      <c r="AI104" s="3"/>
      <c r="AJ104" s="19">
        <f>((AJ57+AJ58)/AJ54)*100</f>
        <v>50.605989978589385</v>
      </c>
      <c r="AK104" s="3"/>
      <c r="AL104" s="19">
        <f>((AL57+AL58)/AL54)*100</f>
        <v>42.98720830486654</v>
      </c>
      <c r="AM104" s="3"/>
      <c r="AN104" s="19">
        <f>((AN57+AN58)/AN54)*100</f>
        <v>39.1892385346303</v>
      </c>
      <c r="AO104" s="3"/>
    </row>
    <row r="105" spans="1:41" s="2" customFormat="1" ht="12.75">
      <c r="A105" s="4"/>
      <c r="B105" s="4"/>
      <c r="H105" s="20"/>
      <c r="J105" s="20"/>
      <c r="L105" s="20"/>
      <c r="M105" s="4"/>
      <c r="N105" s="20"/>
      <c r="O105" s="49"/>
      <c r="P105" s="20"/>
      <c r="Q105" s="49"/>
      <c r="S105" s="3"/>
      <c r="U105" s="3"/>
      <c r="W105" s="3"/>
      <c r="Y105" s="3"/>
      <c r="AA105" s="3"/>
      <c r="AC105" s="3"/>
      <c r="AE105" s="3"/>
      <c r="AG105" s="3"/>
      <c r="AI105" s="3"/>
      <c r="AK105" s="3"/>
      <c r="AM105" s="3"/>
      <c r="AO105" s="3"/>
    </row>
    <row r="106" spans="1:41" s="2" customFormat="1" ht="15">
      <c r="A106" s="10" t="s">
        <v>127</v>
      </c>
      <c r="M106" s="4"/>
      <c r="S106" s="3"/>
      <c r="U106" s="3"/>
      <c r="W106" s="3"/>
      <c r="Y106" s="3"/>
      <c r="AA106" s="3"/>
      <c r="AC106" s="3"/>
      <c r="AE106" s="3"/>
      <c r="AG106" s="3"/>
      <c r="AI106" s="3"/>
      <c r="AK106" s="3"/>
      <c r="AM106" s="3"/>
      <c r="AO106" s="3"/>
    </row>
    <row r="107" spans="1:41" s="2" customFormat="1" ht="12.75">
      <c r="A107" s="26" t="s">
        <v>162</v>
      </c>
      <c r="M107" s="4"/>
      <c r="S107" s="3"/>
      <c r="U107" s="3"/>
      <c r="W107" s="3"/>
      <c r="Y107" s="3"/>
      <c r="AA107" s="3"/>
      <c r="AC107" s="3"/>
      <c r="AE107" s="3"/>
      <c r="AG107" s="3"/>
      <c r="AI107" s="3"/>
      <c r="AK107" s="3"/>
      <c r="AM107" s="3"/>
      <c r="AO107" s="3"/>
    </row>
    <row r="108" spans="1:41" s="17" customFormat="1" ht="12.75">
      <c r="A108" s="11"/>
      <c r="B108" s="12"/>
      <c r="C108" s="13"/>
      <c r="D108" s="14">
        <v>2004</v>
      </c>
      <c r="E108" s="13"/>
      <c r="F108" s="14">
        <v>2003</v>
      </c>
      <c r="G108" s="13"/>
      <c r="H108" s="14">
        <v>2002</v>
      </c>
      <c r="I108" s="13"/>
      <c r="J108" s="14">
        <v>2001</v>
      </c>
      <c r="K108" s="13"/>
      <c r="L108" s="14">
        <v>2000</v>
      </c>
      <c r="M108" s="13"/>
      <c r="N108" s="14">
        <v>1999</v>
      </c>
      <c r="O108" s="15"/>
      <c r="P108" s="14">
        <v>1998</v>
      </c>
      <c r="Q108" s="15"/>
      <c r="R108" s="14">
        <v>1997</v>
      </c>
      <c r="S108" s="16"/>
      <c r="T108" s="14">
        <v>1996</v>
      </c>
      <c r="U108" s="16"/>
      <c r="V108" s="14">
        <v>1995</v>
      </c>
      <c r="W108" s="16"/>
      <c r="X108" s="14">
        <v>1994</v>
      </c>
      <c r="Y108" s="16"/>
      <c r="Z108" s="14">
        <v>1993</v>
      </c>
      <c r="AA108" s="16"/>
      <c r="AB108" s="14">
        <v>1992</v>
      </c>
      <c r="AC108" s="16"/>
      <c r="AD108" s="14">
        <v>1991</v>
      </c>
      <c r="AE108" s="16"/>
      <c r="AF108" s="14">
        <v>1990</v>
      </c>
      <c r="AG108" s="16"/>
      <c r="AH108" s="14">
        <v>1989</v>
      </c>
      <c r="AI108" s="16"/>
      <c r="AJ108" s="14">
        <v>1988</v>
      </c>
      <c r="AK108" s="16"/>
      <c r="AL108" s="14">
        <v>1987</v>
      </c>
      <c r="AM108" s="16"/>
      <c r="AN108" s="14">
        <v>1986</v>
      </c>
      <c r="AO108" s="16"/>
    </row>
    <row r="109" spans="1:41" s="2" customFormat="1" ht="12.75">
      <c r="A109" s="2" t="s">
        <v>128</v>
      </c>
      <c r="B109" s="2" t="s">
        <v>7</v>
      </c>
      <c r="D109" s="53">
        <f>D22/D73</f>
        <v>1.7274138421827852</v>
      </c>
      <c r="F109" s="53">
        <f>F22/F73</f>
        <v>1.817639816669322</v>
      </c>
      <c r="H109" s="53">
        <f>H22/H73</f>
        <v>1.971745716254989</v>
      </c>
      <c r="J109" s="53">
        <f>J22/J73</f>
        <v>2.1411551249264926</v>
      </c>
      <c r="L109" s="53">
        <f>L22/L73</f>
        <v>2.37394449846561</v>
      </c>
      <c r="M109" s="59"/>
      <c r="N109" s="53">
        <f>N22/N73</f>
        <v>2.3623694617917055</v>
      </c>
      <c r="O109" s="53"/>
      <c r="P109" s="53">
        <f>P22/P73</f>
        <v>1.4153857608241183</v>
      </c>
      <c r="Q109" s="53"/>
      <c r="R109" s="53">
        <f>R22/R73</f>
        <v>2.056923190329414</v>
      </c>
      <c r="S109" s="3"/>
      <c r="T109" s="53">
        <f>T22/T73</f>
        <v>2.5308675618951715</v>
      </c>
      <c r="U109" s="3"/>
      <c r="V109" s="53">
        <f>V22/V73</f>
        <v>3.726968641863287</v>
      </c>
      <c r="W109" s="3"/>
      <c r="X109" s="53">
        <f>X22/X73</f>
        <v>3.434259614831635</v>
      </c>
      <c r="Y109" s="3"/>
      <c r="Z109" s="53">
        <f>Z22/Z73</f>
        <v>4.489326095872723</v>
      </c>
      <c r="AA109" s="3"/>
      <c r="AB109" s="53">
        <f>AB22/AB73</f>
        <v>4.753539758685855</v>
      </c>
      <c r="AC109" s="3"/>
      <c r="AD109" s="53">
        <f>AD22/AD73</f>
        <v>4.68935372587553</v>
      </c>
      <c r="AE109" s="3"/>
      <c r="AF109" s="53">
        <f>AF22/AF73</f>
        <v>5.267427027434348</v>
      </c>
      <c r="AG109" s="3"/>
      <c r="AH109" s="53">
        <f>AH22/AH73</f>
        <v>5.743763310009127</v>
      </c>
      <c r="AI109" s="3"/>
      <c r="AJ109" s="53">
        <f>AJ22/AJ73</f>
        <v>7.70317531794116</v>
      </c>
      <c r="AK109" s="3"/>
      <c r="AL109" s="53">
        <f>AL22/AL73</f>
        <v>10.24195724154846</v>
      </c>
      <c r="AM109" s="3"/>
      <c r="AN109" s="53">
        <f>AN22/AN73</f>
        <v>12.265576586285869</v>
      </c>
      <c r="AO109" s="3"/>
    </row>
    <row r="110" spans="1:41" s="2" customFormat="1" ht="12.75">
      <c r="A110" s="2" t="s">
        <v>129</v>
      </c>
      <c r="B110" s="2" t="s">
        <v>7</v>
      </c>
      <c r="D110" s="53">
        <f>D23/D73</f>
        <v>8.036077413018786</v>
      </c>
      <c r="F110" s="53">
        <f>F23/F73</f>
        <v>7.99108346894417</v>
      </c>
      <c r="H110" s="53">
        <f>H23/H73</f>
        <v>7.954370702229631</v>
      </c>
      <c r="J110" s="53">
        <f>J23/J73</f>
        <v>7.1222111477420835</v>
      </c>
      <c r="L110" s="53">
        <f>L23/L73</f>
        <v>7.187699774160684</v>
      </c>
      <c r="M110" s="59"/>
      <c r="N110" s="53">
        <f>N23/N73</f>
        <v>8.144656804502736</v>
      </c>
      <c r="O110" s="53"/>
      <c r="P110" s="53">
        <f>P23/P73</f>
        <v>9.898234381899234</v>
      </c>
      <c r="Q110" s="53"/>
      <c r="R110" s="53">
        <f>R23/R73</f>
        <v>8.352866397794049</v>
      </c>
      <c r="S110" s="3"/>
      <c r="T110" s="53">
        <f>T23/T73</f>
        <v>8.406040802625819</v>
      </c>
      <c r="U110" s="3"/>
      <c r="V110" s="53">
        <f>V23/V73</f>
        <v>8.46452914473172</v>
      </c>
      <c r="W110" s="3"/>
      <c r="X110" s="53">
        <f>X23/X73</f>
        <v>9.36418835812755</v>
      </c>
      <c r="Y110" s="3"/>
      <c r="Z110" s="53">
        <f>Z23/Z73</f>
        <v>10.530517846382873</v>
      </c>
      <c r="AA110" s="3"/>
      <c r="AB110" s="53">
        <f>AB23/AB73</f>
        <v>12.20870558428343</v>
      </c>
      <c r="AC110" s="3"/>
      <c r="AD110" s="53">
        <f>AD23/AD73</f>
        <v>13.199574918027535</v>
      </c>
      <c r="AE110" s="3"/>
      <c r="AF110" s="53">
        <f>AF23/AF73</f>
        <v>13.524487456200314</v>
      </c>
      <c r="AG110" s="3"/>
      <c r="AH110" s="53">
        <f>AH23/AH73</f>
        <v>13.214057542700683</v>
      </c>
      <c r="AI110" s="3"/>
      <c r="AJ110" s="53">
        <f>AJ23/AJ73</f>
        <v>11.338627804159161</v>
      </c>
      <c r="AK110" s="3"/>
      <c r="AL110" s="53">
        <f>AL23/AL73</f>
        <v>10.738884573982476</v>
      </c>
      <c r="AM110" s="3"/>
      <c r="AN110" s="53">
        <f>AN23/AN73</f>
        <v>13.684174188333557</v>
      </c>
      <c r="AO110" s="3"/>
    </row>
    <row r="111" spans="1:41" s="2" customFormat="1" ht="12.75">
      <c r="A111" s="2" t="s">
        <v>130</v>
      </c>
      <c r="B111" s="2" t="s">
        <v>7</v>
      </c>
      <c r="D111" s="53">
        <f>(D24)/D73</f>
        <v>0.24084302179478762</v>
      </c>
      <c r="F111" s="53">
        <f>(F24)/F73</f>
        <v>0.2562756759678631</v>
      </c>
      <c r="H111" s="53">
        <f>(H24)/H73</f>
        <v>0.29970386458717363</v>
      </c>
      <c r="J111" s="53">
        <f>(J24)/J73</f>
        <v>0.24461844480828934</v>
      </c>
      <c r="L111" s="53">
        <f>(L24)/L73</f>
        <v>0.23107119759469322</v>
      </c>
      <c r="M111" s="59"/>
      <c r="N111" s="53">
        <f>(N24)/N73</f>
        <v>0.25359521218933834</v>
      </c>
      <c r="O111" s="53"/>
      <c r="P111" s="53">
        <f>(P24)/P73</f>
        <v>0.19337797560060074</v>
      </c>
      <c r="Q111" s="53"/>
      <c r="R111" s="53">
        <f>(R24)/R73</f>
        <v>0.19404778352237842</v>
      </c>
      <c r="S111" s="3"/>
      <c r="T111" s="53">
        <f>(T24)/T73</f>
        <v>0.35635510153939853</v>
      </c>
      <c r="U111" s="3"/>
      <c r="V111" s="53">
        <f>(V24)/V73</f>
        <v>0.396416941608524</v>
      </c>
      <c r="W111" s="3"/>
      <c r="X111" s="53">
        <f>(X24)/X73</f>
        <v>0.4491194482011439</v>
      </c>
      <c r="Y111" s="3"/>
      <c r="Z111" s="53">
        <f>(Z24)/Z73</f>
        <v>0.5745426373860074</v>
      </c>
      <c r="AA111" s="3"/>
      <c r="AB111" s="53">
        <f>(AB24)/AB73</f>
        <v>0.7772932112225615</v>
      </c>
      <c r="AC111" s="3"/>
      <c r="AD111" s="53">
        <f>(AD24)/AD73</f>
        <v>0.8730521526450138</v>
      </c>
      <c r="AE111" s="3"/>
      <c r="AF111" s="53">
        <f>(AF24)/AF73</f>
        <v>1.0506972963953733</v>
      </c>
      <c r="AG111" s="3"/>
      <c r="AH111" s="53">
        <f>(AH24)/AH73</f>
        <v>0.9821700204267895</v>
      </c>
      <c r="AI111" s="3"/>
      <c r="AJ111" s="53">
        <f>(AJ24)/AJ73</f>
        <v>0.8492440368975492</v>
      </c>
      <c r="AK111" s="3"/>
      <c r="AL111" s="53">
        <f>(AL24)/AL73</f>
        <v>1.6084699341863222</v>
      </c>
      <c r="AM111" s="3"/>
      <c r="AN111" s="53">
        <f>(AN24)/AN73</f>
        <v>2.042705105752391</v>
      </c>
      <c r="AO111" s="3"/>
    </row>
    <row r="112" spans="1:41" s="2" customFormat="1" ht="12.75">
      <c r="A112" s="2" t="s">
        <v>131</v>
      </c>
      <c r="B112" s="2" t="s">
        <v>7</v>
      </c>
      <c r="D112" s="53">
        <f>D28/D73</f>
        <v>1.6576860059485632</v>
      </c>
      <c r="F112" s="53">
        <f>F28/F73</f>
        <v>1.206166642010151</v>
      </c>
      <c r="H112" s="53">
        <f>H28/H73</f>
        <v>1.343938240338532</v>
      </c>
      <c r="J112" s="53">
        <f>J28/J73</f>
        <v>1.463062630401355</v>
      </c>
      <c r="L112" s="53">
        <f>L28/L73</f>
        <v>1.4374276773518093</v>
      </c>
      <c r="M112" s="59"/>
      <c r="N112" s="53">
        <f>N28/N73</f>
        <v>1.5146796364899398</v>
      </c>
      <c r="O112" s="53"/>
      <c r="P112" s="53">
        <f>P28/P73</f>
        <v>1.9588933580179082</v>
      </c>
      <c r="Q112" s="53"/>
      <c r="R112" s="53">
        <f>R28/R73</f>
        <v>1.638080449029335</v>
      </c>
      <c r="S112" s="3"/>
      <c r="T112" s="53">
        <f>T28/T73</f>
        <v>1.7387858528288633</v>
      </c>
      <c r="U112" s="3"/>
      <c r="V112" s="53">
        <f>V28/V73</f>
        <v>1.9627747964445923</v>
      </c>
      <c r="W112" s="3"/>
      <c r="X112" s="53">
        <f>X28/X73</f>
        <v>2.2438997694035847</v>
      </c>
      <c r="Y112" s="3"/>
      <c r="Z112" s="53">
        <f>Z28/Z73</f>
        <v>2.8078722574699606</v>
      </c>
      <c r="AA112" s="3"/>
      <c r="AB112" s="53">
        <f>AB28/AB73</f>
        <v>3.8729923369260484</v>
      </c>
      <c r="AC112" s="3"/>
      <c r="AD112" s="53">
        <f>AD28/AD73</f>
        <v>4.273045744374072</v>
      </c>
      <c r="AE112" s="3"/>
      <c r="AF112" s="53">
        <f>AF28/AF73</f>
        <v>4.030378547707345</v>
      </c>
      <c r="AG112" s="3"/>
      <c r="AH112" s="53">
        <f>AH28/AH73</f>
        <v>3.977199139467165</v>
      </c>
      <c r="AI112" s="3"/>
      <c r="AJ112" s="53">
        <f>AJ28/AJ73</f>
        <v>4.5384463184324</v>
      </c>
      <c r="AK112" s="3"/>
      <c r="AL112" s="53">
        <f>AL28/AL73</f>
        <v>7.0156426712450095</v>
      </c>
      <c r="AM112" s="3"/>
      <c r="AN112" s="53">
        <f>AN28/AN73</f>
        <v>8.002677488885896</v>
      </c>
      <c r="AO112" s="3"/>
    </row>
    <row r="113" spans="1:41" s="2" customFormat="1" ht="12.75">
      <c r="A113" s="2" t="s">
        <v>132</v>
      </c>
      <c r="B113" s="2" t="s">
        <v>7</v>
      </c>
      <c r="D113" s="53">
        <f>D29/D73</f>
        <v>0.5601829524283907</v>
      </c>
      <c r="F113" s="53">
        <f>F29/F73</f>
        <v>0.47029446992284407</v>
      </c>
      <c r="H113" s="53">
        <f>H29/H73</f>
        <v>0.47308854408771056</v>
      </c>
      <c r="J113" s="53">
        <f>J29/J73</f>
        <v>0.6545857104439007</v>
      </c>
      <c r="L113" s="53">
        <f>L29/L73</f>
        <v>0.6363092113522062</v>
      </c>
      <c r="M113" s="59"/>
      <c r="N113" s="53">
        <f>N29/N73</f>
        <v>0.5304958675204222</v>
      </c>
      <c r="O113" s="53"/>
      <c r="P113" s="53">
        <f>P29/P73</f>
        <v>0.8237060159516769</v>
      </c>
      <c r="Q113" s="53"/>
      <c r="R113" s="53">
        <f>R29/R73</f>
        <v>0.5288670228191545</v>
      </c>
      <c r="S113" s="3"/>
      <c r="T113" s="53">
        <f>T29/T73</f>
        <v>0.5062262848363103</v>
      </c>
      <c r="U113" s="3"/>
      <c r="V113" s="53">
        <f>V29/V73</f>
        <v>0.42890795510371726</v>
      </c>
      <c r="W113" s="3"/>
      <c r="X113" s="53">
        <f>X29/X73</f>
        <v>0.6065613306693233</v>
      </c>
      <c r="Y113" s="3"/>
      <c r="Z113" s="53">
        <f>Z29/Z73</f>
        <v>0.8504488812148402</v>
      </c>
      <c r="AA113" s="3"/>
      <c r="AB113" s="53">
        <f>AB29/AB73</f>
        <v>1.193275600689469</v>
      </c>
      <c r="AC113" s="3"/>
      <c r="AD113" s="53">
        <f>AD29/AD73</f>
        <v>1.4512490788110521</v>
      </c>
      <c r="AE113" s="3"/>
      <c r="AF113" s="53">
        <f>AF29/AF73</f>
        <v>1.4047010318156619</v>
      </c>
      <c r="AG113" s="3"/>
      <c r="AH113" s="53">
        <f>AH29/AH73</f>
        <v>1.1671628493198314</v>
      </c>
      <c r="AI113" s="3"/>
      <c r="AJ113" s="53">
        <f>AJ29/AJ73</f>
        <v>1.4150155559194366</v>
      </c>
      <c r="AK113" s="3"/>
      <c r="AL113" s="53">
        <f>AL29/AL73</f>
        <v>2.1971412609519136</v>
      </c>
      <c r="AM113" s="3"/>
      <c r="AN113" s="53">
        <f>AN29/AN73</f>
        <v>2.1895291661053484</v>
      </c>
      <c r="AO113" s="3"/>
    </row>
    <row r="114" spans="1:41" s="2" customFormat="1" ht="12.75">
      <c r="A114" s="2" t="s">
        <v>133</v>
      </c>
      <c r="B114" s="2" t="s">
        <v>7</v>
      </c>
      <c r="D114" s="53">
        <f>(D31+D30-D20)/D73</f>
        <v>0.49212693319212253</v>
      </c>
      <c r="F114" s="53">
        <f>(F31+F30-F20)/F73</f>
        <v>1.9375601002571865</v>
      </c>
      <c r="H114" s="53">
        <f>(H31+H30-H20)/H73</f>
        <v>1.478100405533204</v>
      </c>
      <c r="J114" s="53">
        <f>(J31+J30-J20)/J73</f>
        <v>2.1687981689616267</v>
      </c>
      <c r="L114" s="53">
        <f>(L31+L30-L20)/L73</f>
        <v>1.9996432807728337</v>
      </c>
      <c r="M114" s="59"/>
      <c r="N114" s="53">
        <f>(N31+N30-N20)/N73</f>
        <v>2.270866344289551</v>
      </c>
      <c r="O114" s="53"/>
      <c r="P114" s="53">
        <f>(P31+P30-P20)/P73</f>
        <v>0.5749883580127377</v>
      </c>
      <c r="Q114" s="53"/>
      <c r="R114" s="53">
        <f>(R31+R30-R20)/R73</f>
        <v>2.7000338555265064</v>
      </c>
      <c r="S114" s="3"/>
      <c r="T114" s="53">
        <f>(T31+T30-T20)/T73</f>
        <v>1.6281090330874657</v>
      </c>
      <c r="U114" s="3"/>
      <c r="V114" s="53">
        <f>(V31+V30-V20)/V73</f>
        <v>1.8470602921318755</v>
      </c>
      <c r="W114" s="3"/>
      <c r="X114" s="53">
        <f>(X31+X30-X20)/X73</f>
        <v>1.68934229004688</v>
      </c>
      <c r="Y114" s="3"/>
      <c r="Z114" s="53">
        <f>(Z31+Z30-Z20)/Z73</f>
        <v>2.0987994389617755</v>
      </c>
      <c r="AA114" s="3"/>
      <c r="AB114" s="53">
        <f>(AB31+AB30-AB20)/AB73</f>
        <v>3.6249247191244574</v>
      </c>
      <c r="AC114" s="3"/>
      <c r="AD114" s="53">
        <f>(AD31+AD30-AD20)/AD73</f>
        <v>4.8563799677450366</v>
      </c>
      <c r="AE114" s="3"/>
      <c r="AF114" s="53">
        <f>(AF31+AF30-AF20)/AF73</f>
        <v>3.5549090635075276</v>
      </c>
      <c r="AG114" s="3"/>
      <c r="AH114" s="53">
        <f>(AH31+AH30-AH20)/AH73</f>
        <v>2.1948259376765615</v>
      </c>
      <c r="AI114" s="3"/>
      <c r="AJ114" s="53">
        <f>(AJ31+AJ30-AJ20)/AJ73</f>
        <v>3.470300474864909</v>
      </c>
      <c r="AK114" s="3"/>
      <c r="AL114" s="53">
        <f>(AL31+AL30-AL20)/AL73</f>
        <v>5.122320783768685</v>
      </c>
      <c r="AM114" s="3"/>
      <c r="AN114" s="53">
        <f>(AN31+AN30-AN20)/AN73</f>
        <v>5.281035295702546</v>
      </c>
      <c r="AO114" s="3"/>
    </row>
    <row r="115" spans="1:41" s="2" customFormat="1" ht="12.75">
      <c r="A115" s="2" t="s">
        <v>134</v>
      </c>
      <c r="B115" s="2" t="s">
        <v>7</v>
      </c>
      <c r="D115" s="53">
        <f>(D35-D34)/D73</f>
        <v>0.4782910809407943</v>
      </c>
      <c r="F115" s="53">
        <f>(F35-F34)/F73</f>
        <v>0.8300258039920796</v>
      </c>
      <c r="H115" s="53">
        <f>(H35-H34)/H73</f>
        <v>0.630940340134964</v>
      </c>
      <c r="J115" s="53">
        <f>(J35-J34)/J73</f>
        <v>0.4512356823641909</v>
      </c>
      <c r="L115" s="53">
        <f>(L35-L34)/L73</f>
        <v>0.5328163045130989</v>
      </c>
      <c r="M115" s="59"/>
      <c r="N115" s="53">
        <f>(N35-N34)/N73</f>
        <v>0.7546532310615123</v>
      </c>
      <c r="O115" s="53"/>
      <c r="P115" s="53">
        <f>(P35-P34)/P73</f>
        <v>0.43277273703379054</v>
      </c>
      <c r="Q115" s="53"/>
      <c r="R115" s="53">
        <f>(R35-R34)/R73</f>
        <v>0.581566438270605</v>
      </c>
      <c r="S115" s="3"/>
      <c r="T115" s="53">
        <f>(T35-T34)/T73</f>
        <v>0.8482826458206809</v>
      </c>
      <c r="U115" s="3"/>
      <c r="V115" s="53">
        <f>(V35-V34)/V73</f>
        <v>1.0038080230226334</v>
      </c>
      <c r="W115" s="3"/>
      <c r="X115" s="53">
        <f>(X35-X34)/X73</f>
        <v>1.0931921185373175</v>
      </c>
      <c r="Y115" s="3"/>
      <c r="Z115" s="53">
        <f>(Z35-Z34)/Z73</f>
        <v>1.786466218713764</v>
      </c>
      <c r="AA115" s="3"/>
      <c r="AB115" s="53">
        <f>(AB35-AB34)/AB73</f>
        <v>2.252603160758416</v>
      </c>
      <c r="AC115" s="3"/>
      <c r="AD115" s="53">
        <f>(AD35-AD34)/AD73</f>
        <v>3.7805754627305643</v>
      </c>
      <c r="AE115" s="3"/>
      <c r="AF115" s="53">
        <f>(AF35-AF34)/AF73</f>
        <v>3.5438265989913287</v>
      </c>
      <c r="AG115" s="3"/>
      <c r="AH115" s="53">
        <f>(AH35-AH34)/AH73</f>
        <v>3.05475574775088</v>
      </c>
      <c r="AI115" s="3"/>
      <c r="AJ115" s="53">
        <f>(AJ35-AJ34)/AJ73</f>
        <v>1.3950521259756563</v>
      </c>
      <c r="AK115" s="3"/>
      <c r="AL115" s="53">
        <f>(AL35-AL34)/AL73</f>
        <v>2.569376882094047</v>
      </c>
      <c r="AM115" s="3"/>
      <c r="AN115" s="53">
        <f>(AN35-AN34)/AN73</f>
        <v>3.5097837801427993</v>
      </c>
      <c r="AO115" s="3"/>
    </row>
    <row r="116" spans="1:41" s="2" customFormat="1" ht="12.75">
      <c r="A116" s="60" t="s">
        <v>135</v>
      </c>
      <c r="B116" s="60" t="s">
        <v>7</v>
      </c>
      <c r="D116" s="61">
        <f>SUM(D109:D115)</f>
        <v>13.19262124950623</v>
      </c>
      <c r="F116" s="61">
        <f>SUM(F109:F115)</f>
        <v>14.509045977763618</v>
      </c>
      <c r="H116" s="61">
        <f>SUM(H109:H115)</f>
        <v>14.151887813166207</v>
      </c>
      <c r="J116" s="61">
        <f>SUM(J109:J115)</f>
        <v>14.24566690964794</v>
      </c>
      <c r="L116" s="61">
        <f>SUM(L109:L115)</f>
        <v>14.398911944210935</v>
      </c>
      <c r="M116" s="62"/>
      <c r="N116" s="61">
        <f>SUM(N109:N115)</f>
        <v>15.831316557845206</v>
      </c>
      <c r="O116" s="59"/>
      <c r="P116" s="61">
        <f>SUM(P109:P115)</f>
        <v>15.297358587340067</v>
      </c>
      <c r="Q116" s="59"/>
      <c r="R116" s="61">
        <f>SUM(R109:R115)</f>
        <v>16.05238513729144</v>
      </c>
      <c r="S116" s="3"/>
      <c r="T116" s="61">
        <f>SUM(T109:T115)</f>
        <v>16.01466728263371</v>
      </c>
      <c r="U116" s="3"/>
      <c r="V116" s="61">
        <f>SUM(V109:V115)</f>
        <v>17.83046579490635</v>
      </c>
      <c r="W116" s="3"/>
      <c r="X116" s="61">
        <f>SUM(X109:X115)</f>
        <v>18.880562929817433</v>
      </c>
      <c r="Y116" s="3"/>
      <c r="Z116" s="61">
        <f>SUM(Z109:Z115)</f>
        <v>23.137973376001945</v>
      </c>
      <c r="AA116" s="3"/>
      <c r="AB116" s="61">
        <f>SUM(AB109:AB115)</f>
        <v>28.683334371690236</v>
      </c>
      <c r="AC116" s="3"/>
      <c r="AD116" s="61">
        <f>SUM(AD109:AD115)</f>
        <v>33.12323105020881</v>
      </c>
      <c r="AE116" s="3"/>
      <c r="AF116" s="61">
        <f>SUM(AF109:AF115)</f>
        <v>32.3764270220519</v>
      </c>
      <c r="AG116" s="3"/>
      <c r="AH116" s="61">
        <f>SUM(AH109:AH115)</f>
        <v>30.333934547351035</v>
      </c>
      <c r="AI116" s="3"/>
      <c r="AJ116" s="61">
        <f>SUM(AJ109:AJ115)</f>
        <v>30.709861634190272</v>
      </c>
      <c r="AK116" s="3"/>
      <c r="AL116" s="61">
        <f>SUM(AL109:AL115)</f>
        <v>39.49379334777691</v>
      </c>
      <c r="AM116" s="3"/>
      <c r="AN116" s="61">
        <f>SUM(AN109:AN115)</f>
        <v>46.9754816112084</v>
      </c>
      <c r="AO116" s="3"/>
    </row>
    <row r="117" spans="1:41" s="2" customFormat="1" ht="12.75">
      <c r="A117" s="2" t="s">
        <v>136</v>
      </c>
      <c r="B117" s="2" t="s">
        <v>7</v>
      </c>
      <c r="D117" s="59">
        <f>D25/D73</f>
        <v>2.692595478245099</v>
      </c>
      <c r="F117" s="59">
        <f>F25/F73</f>
        <v>2.729697137378519</v>
      </c>
      <c r="H117" s="59">
        <f>H25/H73</f>
        <v>2.4983738599387695</v>
      </c>
      <c r="J117" s="59">
        <f>J25/J73</f>
        <v>2.6580047021351865</v>
      </c>
      <c r="L117" s="59">
        <f>L25/L73</f>
        <v>2.582660876849834</v>
      </c>
      <c r="M117" s="59"/>
      <c r="N117" s="59">
        <f>N25/N73</f>
        <v>3.0129719920283233</v>
      </c>
      <c r="O117" s="59"/>
      <c r="P117" s="59">
        <f>P25/P73</f>
        <v>1.4467407089013722</v>
      </c>
      <c r="Q117" s="59"/>
      <c r="R117" s="59">
        <f>R25/R73</f>
        <v>3.043457783659213</v>
      </c>
      <c r="S117" s="3"/>
      <c r="T117" s="59">
        <f>T25/T73</f>
        <v>2.8640373871231746</v>
      </c>
      <c r="U117" s="3"/>
      <c r="V117" s="59">
        <f>V25/V73</f>
        <v>2.553123062096144</v>
      </c>
      <c r="W117" s="3"/>
      <c r="X117" s="59">
        <f>X25/X73</f>
        <v>2.4989267898122023</v>
      </c>
      <c r="Y117" s="3"/>
      <c r="Z117" s="59">
        <f>Z25/Z73</f>
        <v>2.6014780420373587</v>
      </c>
      <c r="AA117" s="3"/>
      <c r="AB117" s="59">
        <f>AB25/AB73</f>
        <v>2.656403547027184</v>
      </c>
      <c r="AC117" s="3"/>
      <c r="AD117" s="59">
        <f>AD25/AD73</f>
        <v>2.3850730008864773</v>
      </c>
      <c r="AE117" s="3"/>
      <c r="AF117" s="59">
        <f>AF25/AF73</f>
        <v>2.154594728428486</v>
      </c>
      <c r="AG117" s="3"/>
      <c r="AH117" s="59">
        <f>AH25/AH73</f>
        <v>1.983022947542266</v>
      </c>
      <c r="AI117" s="3"/>
      <c r="AJ117" s="59">
        <f>AJ25/AJ73</f>
        <v>0</v>
      </c>
      <c r="AK117" s="3"/>
      <c r="AL117" s="59">
        <f>AL25/AL73</f>
        <v>0</v>
      </c>
      <c r="AM117" s="3"/>
      <c r="AN117" s="59">
        <f>AN25/AN73</f>
        <v>0</v>
      </c>
      <c r="AO117" s="3"/>
    </row>
    <row r="118" spans="1:41" s="2" customFormat="1" ht="12.75">
      <c r="A118" s="63" t="s">
        <v>137</v>
      </c>
      <c r="B118" s="63" t="s">
        <v>7</v>
      </c>
      <c r="D118" s="64">
        <f>D116+D117</f>
        <v>15.88521672775133</v>
      </c>
      <c r="F118" s="64">
        <f>F116+F117</f>
        <v>17.238743115142135</v>
      </c>
      <c r="H118" s="64">
        <f>H116+H117</f>
        <v>16.650261673104975</v>
      </c>
      <c r="J118" s="64">
        <f>J116+J117</f>
        <v>16.903671611783125</v>
      </c>
      <c r="L118" s="64">
        <f>L116+L117</f>
        <v>16.98157282106077</v>
      </c>
      <c r="M118" s="62"/>
      <c r="N118" s="64">
        <f>N116+N117</f>
        <v>18.84428854987353</v>
      </c>
      <c r="O118" s="64"/>
      <c r="P118" s="64">
        <f>P116+P117</f>
        <v>16.74409929624144</v>
      </c>
      <c r="Q118" s="64"/>
      <c r="R118" s="64">
        <f>R116+R117</f>
        <v>19.095842920950655</v>
      </c>
      <c r="S118" s="3"/>
      <c r="T118" s="64">
        <f>T116+T117</f>
        <v>18.878704669756885</v>
      </c>
      <c r="U118" s="3"/>
      <c r="V118" s="64">
        <f>V116+V117</f>
        <v>20.383588857002493</v>
      </c>
      <c r="W118" s="3"/>
      <c r="X118" s="64">
        <f>X116+X117</f>
        <v>21.379489719629635</v>
      </c>
      <c r="Y118" s="3"/>
      <c r="Z118" s="64">
        <f>Z116+Z117</f>
        <v>25.7394514180393</v>
      </c>
      <c r="AA118" s="3"/>
      <c r="AB118" s="64">
        <f>AB116+AB117</f>
        <v>31.33973791871742</v>
      </c>
      <c r="AC118" s="3"/>
      <c r="AD118" s="64">
        <f>AD116+AD117</f>
        <v>35.50830405109529</v>
      </c>
      <c r="AE118" s="3"/>
      <c r="AF118" s="64">
        <f>AF116+AF117</f>
        <v>34.531021750480384</v>
      </c>
      <c r="AG118" s="3"/>
      <c r="AH118" s="64">
        <f>AH116+AH117</f>
        <v>32.3169574948933</v>
      </c>
      <c r="AI118" s="3"/>
      <c r="AJ118" s="64">
        <f>AJ116+AJ117</f>
        <v>30.709861634190272</v>
      </c>
      <c r="AK118" s="3"/>
      <c r="AL118" s="64">
        <f>AL116+AL117</f>
        <v>39.49379334777691</v>
      </c>
      <c r="AM118" s="3"/>
      <c r="AN118" s="64">
        <f>AN116+AN117</f>
        <v>46.9754816112084</v>
      </c>
      <c r="AO118" s="3"/>
    </row>
    <row r="119" spans="13:41" s="2" customFormat="1" ht="12.75">
      <c r="M119" s="4"/>
      <c r="S119" s="3"/>
      <c r="U119" s="3"/>
      <c r="W119" s="3"/>
      <c r="Y119" s="3"/>
      <c r="AA119" s="3"/>
      <c r="AC119" s="3"/>
      <c r="AE119" s="3"/>
      <c r="AG119" s="3"/>
      <c r="AI119" s="3"/>
      <c r="AK119" s="3"/>
      <c r="AM119" s="3"/>
      <c r="AO119" s="3"/>
    </row>
    <row r="120" spans="13:41" s="2" customFormat="1" ht="12.75">
      <c r="M120" s="4"/>
      <c r="S120" s="3"/>
      <c r="U120" s="3"/>
      <c r="W120" s="3"/>
      <c r="Y120" s="3"/>
      <c r="AA120" s="3"/>
      <c r="AC120" s="3"/>
      <c r="AE120" s="3"/>
      <c r="AG120" s="3"/>
      <c r="AI120" s="3"/>
      <c r="AK120" s="3"/>
      <c r="AM120" s="3"/>
      <c r="AO120" s="3"/>
    </row>
    <row r="121" spans="13:41" s="2" customFormat="1" ht="12.75">
      <c r="M121" s="4"/>
      <c r="S121" s="3"/>
      <c r="U121" s="3"/>
      <c r="W121" s="3"/>
      <c r="Y121" s="3"/>
      <c r="AA121" s="3"/>
      <c r="AC121" s="3"/>
      <c r="AE121" s="3"/>
      <c r="AG121" s="3"/>
      <c r="AI121" s="3"/>
      <c r="AK121" s="3"/>
      <c r="AM121" s="3"/>
      <c r="AO121" s="3"/>
    </row>
    <row r="122" spans="13:41" s="2" customFormat="1" ht="12.75">
      <c r="M122" s="4"/>
      <c r="S122" s="3"/>
      <c r="U122" s="3"/>
      <c r="W122" s="3"/>
      <c r="Y122" s="3"/>
      <c r="AA122" s="3"/>
      <c r="AC122" s="3"/>
      <c r="AE122" s="3"/>
      <c r="AG122" s="3"/>
      <c r="AI122" s="3"/>
      <c r="AK122" s="3"/>
      <c r="AM122" s="3"/>
      <c r="AO122" s="3"/>
    </row>
    <row r="123" spans="13:41" s="2" customFormat="1" ht="12.75">
      <c r="M123" s="4"/>
      <c r="S123" s="3"/>
      <c r="U123" s="3"/>
      <c r="W123" s="3"/>
      <c r="Y123" s="3"/>
      <c r="AA123" s="3"/>
      <c r="AC123" s="3"/>
      <c r="AE123" s="3"/>
      <c r="AG123" s="3"/>
      <c r="AI123" s="3"/>
      <c r="AK123" s="3"/>
      <c r="AM123" s="3"/>
      <c r="AO123" s="3"/>
    </row>
    <row r="124" spans="13:41" s="2" customFormat="1" ht="12.75">
      <c r="M124" s="4"/>
      <c r="S124" s="3"/>
      <c r="U124" s="3"/>
      <c r="W124" s="3"/>
      <c r="Y124" s="3"/>
      <c r="AA124" s="3"/>
      <c r="AC124" s="3"/>
      <c r="AE124" s="3"/>
      <c r="AG124" s="3"/>
      <c r="AI124" s="3"/>
      <c r="AK124" s="3"/>
      <c r="AM124" s="3"/>
      <c r="AO124" s="3"/>
    </row>
    <row r="125" spans="13:41" s="2" customFormat="1" ht="12.75">
      <c r="M125" s="4"/>
      <c r="S125" s="3"/>
      <c r="U125" s="3"/>
      <c r="W125" s="3"/>
      <c r="Y125" s="3"/>
      <c r="AA125" s="3"/>
      <c r="AC125" s="3"/>
      <c r="AE125" s="3"/>
      <c r="AG125" s="3"/>
      <c r="AI125" s="3"/>
      <c r="AK125" s="3"/>
      <c r="AM125" s="3"/>
      <c r="AO125" s="3"/>
    </row>
    <row r="126" spans="13:41" s="2" customFormat="1" ht="12.75">
      <c r="M126" s="4"/>
      <c r="S126" s="3"/>
      <c r="U126" s="3"/>
      <c r="W126" s="3"/>
      <c r="Y126" s="3"/>
      <c r="AA126" s="3"/>
      <c r="AC126" s="3"/>
      <c r="AE126" s="3"/>
      <c r="AG126" s="3"/>
      <c r="AI126" s="3"/>
      <c r="AK126" s="3"/>
      <c r="AM126" s="3"/>
      <c r="AO126" s="3"/>
    </row>
    <row r="127" spans="13:41" s="2" customFormat="1" ht="12.75">
      <c r="M127" s="4"/>
      <c r="S127" s="3"/>
      <c r="U127" s="3"/>
      <c r="W127" s="3"/>
      <c r="Y127" s="3"/>
      <c r="AA127" s="3"/>
      <c r="AC127" s="3"/>
      <c r="AE127" s="3"/>
      <c r="AG127" s="3"/>
      <c r="AI127" s="3"/>
      <c r="AK127" s="3"/>
      <c r="AM127" s="3"/>
      <c r="AO127" s="3"/>
    </row>
    <row r="128" spans="3:4" ht="12.75">
      <c r="C128" s="2"/>
      <c r="D128" s="2"/>
    </row>
    <row r="834" spans="3:41" s="2" customFormat="1" ht="12.75">
      <c r="C834"/>
      <c r="D834"/>
      <c r="M834" s="4"/>
      <c r="S834" s="3"/>
      <c r="U834" s="3"/>
      <c r="W834" s="3"/>
      <c r="Y834" s="3"/>
      <c r="AA834" s="3"/>
      <c r="AC834" s="3"/>
      <c r="AE834" s="3"/>
      <c r="AG834" s="3"/>
      <c r="AI834" s="3"/>
      <c r="AK834" s="3"/>
      <c r="AM834" s="3"/>
      <c r="AO834" s="3"/>
    </row>
    <row r="835" spans="3:41" s="2" customFormat="1" ht="12.75">
      <c r="C835"/>
      <c r="D835"/>
      <c r="M835" s="4"/>
      <c r="S835" s="3"/>
      <c r="U835" s="3"/>
      <c r="W835" s="3"/>
      <c r="Y835" s="3"/>
      <c r="AA835" s="3"/>
      <c r="AC835" s="3"/>
      <c r="AE835" s="3"/>
      <c r="AG835" s="3"/>
      <c r="AI835" s="3"/>
      <c r="AK835" s="3"/>
      <c r="AM835" s="3"/>
      <c r="AO835" s="3"/>
    </row>
    <row r="836" spans="3:41" s="2" customFormat="1" ht="12.75">
      <c r="C836"/>
      <c r="D836"/>
      <c r="M836" s="4"/>
      <c r="S836" s="3"/>
      <c r="U836" s="3"/>
      <c r="W836" s="3"/>
      <c r="Y836" s="3"/>
      <c r="AA836" s="3"/>
      <c r="AC836" s="3"/>
      <c r="AE836" s="3"/>
      <c r="AG836" s="3"/>
      <c r="AI836" s="3"/>
      <c r="AK836" s="3"/>
      <c r="AM836" s="3"/>
      <c r="AO836" s="3"/>
    </row>
    <row r="837" spans="3:41" s="2" customFormat="1" ht="12.75">
      <c r="C837"/>
      <c r="D837"/>
      <c r="M837" s="4"/>
      <c r="S837" s="3"/>
      <c r="U837" s="3"/>
      <c r="W837" s="3"/>
      <c r="Y837" s="3"/>
      <c r="AA837" s="3"/>
      <c r="AC837" s="3"/>
      <c r="AE837" s="3"/>
      <c r="AG837" s="3"/>
      <c r="AI837" s="3"/>
      <c r="AK837" s="3"/>
      <c r="AM837" s="3"/>
      <c r="AO837" s="3"/>
    </row>
    <row r="838" spans="3:41" s="2" customFormat="1" ht="12.75">
      <c r="C838"/>
      <c r="D838"/>
      <c r="M838" s="4"/>
      <c r="S838" s="3"/>
      <c r="U838" s="3"/>
      <c r="W838" s="3"/>
      <c r="Y838" s="3"/>
      <c r="AA838" s="3"/>
      <c r="AC838" s="3"/>
      <c r="AE838" s="3"/>
      <c r="AG838" s="3"/>
      <c r="AI838" s="3"/>
      <c r="AK838" s="3"/>
      <c r="AM838" s="3"/>
      <c r="AO838" s="3"/>
    </row>
    <row r="839" spans="3:41" s="2" customFormat="1" ht="12.75">
      <c r="C839"/>
      <c r="D839"/>
      <c r="M839" s="4"/>
      <c r="S839" s="3"/>
      <c r="U839" s="3"/>
      <c r="W839" s="3"/>
      <c r="Y839" s="3"/>
      <c r="AA839" s="3"/>
      <c r="AC839" s="3"/>
      <c r="AE839" s="3"/>
      <c r="AG839" s="3"/>
      <c r="AI839" s="3"/>
      <c r="AK839" s="3"/>
      <c r="AM839" s="3"/>
      <c r="AO839" s="3"/>
    </row>
    <row r="840" spans="3:41" s="2" customFormat="1" ht="12.75">
      <c r="C840"/>
      <c r="D840"/>
      <c r="M840" s="4"/>
      <c r="S840" s="3"/>
      <c r="U840" s="3"/>
      <c r="W840" s="3"/>
      <c r="Y840" s="3"/>
      <c r="AA840" s="3"/>
      <c r="AC840" s="3"/>
      <c r="AE840" s="3"/>
      <c r="AG840" s="3"/>
      <c r="AI840" s="3"/>
      <c r="AK840" s="3"/>
      <c r="AM840" s="3"/>
      <c r="AO840" s="3"/>
    </row>
    <row r="1073" spans="3:4" ht="12.75">
      <c r="C1073" s="2"/>
      <c r="D1073" s="2"/>
    </row>
    <row r="1074" spans="3:4" ht="12.75">
      <c r="C1074" s="2"/>
      <c r="D1074" s="2"/>
    </row>
    <row r="1075" spans="3:4" ht="12.75">
      <c r="C1075" s="2"/>
      <c r="D1075" s="2"/>
    </row>
    <row r="1076" spans="3:4" ht="12.75">
      <c r="C1076" s="2"/>
      <c r="D1076" s="2"/>
    </row>
    <row r="1077" spans="3:4" ht="12.75">
      <c r="C1077" s="2"/>
      <c r="D1077" s="2"/>
    </row>
    <row r="1078" spans="3:4" ht="12.75">
      <c r="C1078" s="2"/>
      <c r="D1078" s="2"/>
    </row>
    <row r="1079" spans="3:4" ht="12.75">
      <c r="C1079" s="2"/>
      <c r="D1079" s="2"/>
    </row>
    <row r="1080" spans="3:4" ht="12.75">
      <c r="C1080" s="2"/>
      <c r="D1080" s="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2006-02-06T09:25:58Z</cp:lastPrinted>
  <dcterms:created xsi:type="dcterms:W3CDTF">2006-02-02T13:40:10Z</dcterms:created>
  <dcterms:modified xsi:type="dcterms:W3CDTF">2009-11-05T08:04:50Z</dcterms:modified>
  <cp:category/>
  <cp:version/>
  <cp:contentType/>
  <cp:contentStatus/>
</cp:coreProperties>
</file>